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7440" windowHeight="8610" activeTab="0"/>
  </bookViews>
  <sheets>
    <sheet name="料金計算シート" sheetId="1" r:id="rId1"/>
  </sheets>
  <definedNames>
    <definedName name="jigyou">#REF!</definedName>
    <definedName name="kaji">#REF!</definedName>
    <definedName name="ko">#REF!</definedName>
    <definedName name="ko100">#REF!</definedName>
    <definedName name="ko1001">#REF!</definedName>
    <definedName name="ko13">#REF!</definedName>
    <definedName name="ko131">#REF!</definedName>
    <definedName name="ko150">#REF!</definedName>
    <definedName name="ko1501">#REF!</definedName>
    <definedName name="ko200">#REF!</definedName>
    <definedName name="ko2001">#REF!</definedName>
    <definedName name="ko30">#REF!</definedName>
    <definedName name="ko301">#REF!</definedName>
    <definedName name="ko40">#REF!</definedName>
    <definedName name="ko401">#REF!</definedName>
    <definedName name="ko50">#REF!</definedName>
    <definedName name="ko501">#REF!</definedName>
    <definedName name="ko75">#REF!</definedName>
    <definedName name="ko751">#REF!</definedName>
    <definedName name="_xlnm.Print_Area" localSheetId="0">'料金計算シート'!$A$1:$I$25</definedName>
    <definedName name="tax100">#REF!</definedName>
    <definedName name="tax13">#REF!</definedName>
    <definedName name="tax150">#REF!</definedName>
    <definedName name="tax200">#REF!</definedName>
    <definedName name="tax30">#REF!</definedName>
    <definedName name="tax40">#REF!</definedName>
    <definedName name="tax50">#REF!</definedName>
    <definedName name="tax75">#REF!</definedName>
  </definedNames>
  <calcPr fullCalcOnLoad="1"/>
</workbook>
</file>

<file path=xl/sharedStrings.xml><?xml version="1.0" encoding="utf-8"?>
<sst xmlns="http://schemas.openxmlformats.org/spreadsheetml/2006/main" count="146" uniqueCount="130">
  <si>
    <t>（消費税込）</t>
  </si>
  <si>
    <t>㎥</t>
  </si>
  <si>
    <t>13㎜</t>
  </si>
  <si>
    <t>1ヶ月</t>
  </si>
  <si>
    <t>あ　り</t>
  </si>
  <si>
    <t>従量制</t>
  </si>
  <si>
    <t>20㎜</t>
  </si>
  <si>
    <t>2ヶ月</t>
  </si>
  <si>
    <t>な　し</t>
  </si>
  <si>
    <t>人数制（1人世帯）</t>
  </si>
  <si>
    <t>40㎜</t>
  </si>
  <si>
    <t>人数制（4人世帯）</t>
  </si>
  <si>
    <t>計  算  条  件</t>
  </si>
  <si>
    <t>50㎜</t>
  </si>
  <si>
    <t>人数制（5人世帯）</t>
  </si>
  <si>
    <t>使用水量</t>
  </si>
  <si>
    <t>75㎜</t>
  </si>
  <si>
    <t>人数制（6人世帯）</t>
  </si>
  <si>
    <t>100㎜</t>
  </si>
  <si>
    <t>人数制（7人以上の世帯）</t>
  </si>
  <si>
    <t>使用月数</t>
  </si>
  <si>
    <t>150㎜</t>
  </si>
  <si>
    <t>下水道の有無</t>
  </si>
  <si>
    <t>200㎜</t>
  </si>
  <si>
    <t>計  算  結  果</t>
  </si>
  <si>
    <t>水道料金</t>
  </si>
  <si>
    <t>下水道使用料</t>
  </si>
  <si>
    <t>新水道料金表（1ヶ月）</t>
  </si>
  <si>
    <t>口  径</t>
  </si>
  <si>
    <t>基本料金</t>
  </si>
  <si>
    <t>従量料金</t>
  </si>
  <si>
    <t>0～8㎥</t>
  </si>
  <si>
    <t>9～16㎥</t>
  </si>
  <si>
    <t>17～25㎥</t>
  </si>
  <si>
    <t>26～50㎥</t>
  </si>
  <si>
    <t>51～100㎥</t>
  </si>
  <si>
    <t>101㎥～</t>
  </si>
  <si>
    <t>13㎜</t>
  </si>
  <si>
    <t>20㎜</t>
  </si>
  <si>
    <t>25㎜</t>
  </si>
  <si>
    <t>30㎜</t>
  </si>
  <si>
    <t>40㎜</t>
  </si>
  <si>
    <t>50㎜</t>
  </si>
  <si>
    <t>75㎜</t>
  </si>
  <si>
    <t>100㎜</t>
  </si>
  <si>
    <t>150㎜</t>
  </si>
  <si>
    <t>200㎜</t>
  </si>
  <si>
    <t>13-25㎜</t>
  </si>
  <si>
    <t>30㎜</t>
  </si>
  <si>
    <t>40㎜</t>
  </si>
  <si>
    <t>50㎜</t>
  </si>
  <si>
    <t>75㎜</t>
  </si>
  <si>
    <t>100㎜</t>
  </si>
  <si>
    <t>150㎜</t>
  </si>
  <si>
    <t>200㎜</t>
  </si>
  <si>
    <t>13-25㎜</t>
  </si>
  <si>
    <t>30㎜</t>
  </si>
  <si>
    <t>40㎜</t>
  </si>
  <si>
    <t>50㎜</t>
  </si>
  <si>
    <t>75㎜</t>
  </si>
  <si>
    <t>100㎜</t>
  </si>
  <si>
    <t>150㎜</t>
  </si>
  <si>
    <t>200㎜</t>
  </si>
  <si>
    <t>口 径</t>
  </si>
  <si>
    <t>料   金　(消費税込）</t>
  </si>
  <si>
    <t>ヶ月</t>
  </si>
  <si>
    <t>←口径判定FLAG</t>
  </si>
  <si>
    <t>13㎜</t>
  </si>
  <si>
    <t>20㎜</t>
  </si>
  <si>
    <t>25㎜</t>
  </si>
  <si>
    <t>30㎜</t>
  </si>
  <si>
    <t>40㎜</t>
  </si>
  <si>
    <t>50㎜</t>
  </si>
  <si>
    <t>75㎜</t>
  </si>
  <si>
    <t>100㎜</t>
  </si>
  <si>
    <t>150㎜</t>
  </si>
  <si>
    <t>200㎜</t>
  </si>
  <si>
    <t>（消費税込）</t>
  </si>
  <si>
    <t>超過料金</t>
  </si>
  <si>
    <t>51～100㎥</t>
  </si>
  <si>
    <t>101～200㎥</t>
  </si>
  <si>
    <t>201～500㎥</t>
  </si>
  <si>
    <t>501㎥～</t>
  </si>
  <si>
    <t>人</t>
  </si>
  <si>
    <t>下水排出量（1ヶ月）が</t>
  </si>
  <si>
    <t>㎥の場合の下水道使用料は</t>
  </si>
  <si>
    <t>(消費税込）</t>
  </si>
  <si>
    <t>下水排出量（2ヶ月）が</t>
  </si>
  <si>
    <r>
      <t>新下水道使用料（人数制）</t>
    </r>
    <r>
      <rPr>
        <b/>
        <sz val="12"/>
        <rFont val="ＭＳ Ｐゴシック"/>
        <family val="3"/>
      </rPr>
      <t>　(消費税込）</t>
    </r>
  </si>
  <si>
    <t>世帯区分</t>
  </si>
  <si>
    <t>使用料</t>
  </si>
  <si>
    <t>1人世帯</t>
  </si>
  <si>
    <t>2人世帯</t>
  </si>
  <si>
    <t>3人世帯</t>
  </si>
  <si>
    <t>4人世帯</t>
  </si>
  <si>
    <t>5人世帯</t>
  </si>
  <si>
    <t>6人世帯</t>
  </si>
  <si>
    <t>7人以上の世帯</t>
  </si>
  <si>
    <t>表示項目</t>
  </si>
  <si>
    <t>←計算結果</t>
  </si>
  <si>
    <t>人数制</t>
  </si>
  <si>
    <t>従量制</t>
  </si>
  <si>
    <t>円</t>
  </si>
  <si>
    <t>★従量制下水道使用料</t>
  </si>
  <si>
    <t>下水道使用料計算方法</t>
  </si>
  <si>
    <t>メーター口径</t>
  </si>
  <si>
    <t>使用水量（㎥）</t>
  </si>
  <si>
    <t>水道料金①</t>
  </si>
  <si>
    <t>下水道使用料②</t>
  </si>
  <si>
    <t>　下記の欄を入力してください。</t>
  </si>
  <si>
    <t>下水道使用料（従量制・1ヶ月）</t>
  </si>
  <si>
    <t>～8㎥</t>
  </si>
  <si>
    <t>9～16㎥</t>
  </si>
  <si>
    <t>17～25㎥</t>
  </si>
  <si>
    <t>26～50㎥</t>
  </si>
  <si>
    <t>1か月</t>
  </si>
  <si>
    <t>2か月</t>
  </si>
  <si>
    <t>人数制（3人世帯）</t>
  </si>
  <si>
    <t xml:space="preserve">  </t>
  </si>
  <si>
    <t>（選択式）</t>
  </si>
  <si>
    <t>上水道水量を入力してください</t>
  </si>
  <si>
    <t>⇒汚水量は、通常水道使用量と同量で計算します。</t>
  </si>
  <si>
    <r>
      <t xml:space="preserve">下水道使用量
</t>
    </r>
    <r>
      <rPr>
        <u val="single"/>
        <sz val="10"/>
        <color indexed="10"/>
        <rFont val="ＭＳ Ｐゴシック"/>
        <family val="3"/>
      </rPr>
      <t>※上水道使用量と異なる場合に使用量入力</t>
    </r>
  </si>
  <si>
    <r>
      <t xml:space="preserve">（選択式） </t>
    </r>
    <r>
      <rPr>
        <b/>
        <sz val="14"/>
        <rFont val="ＭＳ Ｐゴシック"/>
        <family val="3"/>
      </rPr>
      <t>⇒</t>
    </r>
  </si>
  <si>
    <r>
      <rPr>
        <b/>
        <sz val="12"/>
        <rFont val="ＭＳ Ｐゴシック"/>
        <family val="3"/>
      </rPr>
      <t>通常は使用水量により計算する</t>
    </r>
    <r>
      <rPr>
        <b/>
        <u val="single"/>
        <sz val="12"/>
        <rFont val="ＭＳ Ｐゴシック"/>
        <family val="3"/>
      </rPr>
      <t>「従量制」</t>
    </r>
    <r>
      <rPr>
        <b/>
        <sz val="12"/>
        <rFont val="ＭＳ Ｐゴシック"/>
        <family val="3"/>
      </rPr>
      <t>です。</t>
    </r>
    <r>
      <rPr>
        <b/>
        <u val="single"/>
        <sz val="12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　※</t>
    </r>
    <r>
      <rPr>
        <sz val="11"/>
        <rFont val="ＭＳ Ｐゴシック"/>
        <family val="3"/>
      </rPr>
      <t>井戸水・地下水などを利用し、量水器で計測できない場合は、
　　　「人数制」となり、別途手続きが必要です。</t>
    </r>
  </si>
  <si>
    <t>請求予定金額 合計（消費税込）①＋②</t>
  </si>
  <si>
    <t>　公共下水道を使用されている場合は、下水道使用料がかかります。</t>
  </si>
  <si>
    <r>
      <t>★水道料金・下水道使用料　計算シート</t>
    </r>
    <r>
      <rPr>
        <b/>
        <sz val="14"/>
        <color indexed="30"/>
        <rFont val="HG丸ｺﾞｼｯｸM-PRO"/>
        <family val="3"/>
      </rPr>
      <t>（平成２６年４月以降、消費税８％）</t>
    </r>
    <r>
      <rPr>
        <b/>
        <sz val="20"/>
        <color indexed="30"/>
        <rFont val="HG丸ｺﾞｼｯｸM-PRO"/>
        <family val="3"/>
      </rPr>
      <t xml:space="preserve">
</t>
    </r>
  </si>
  <si>
    <r>
      <t>　平成２６年３月３１日以前から継続使用されている方は</t>
    </r>
    <r>
      <rPr>
        <b/>
        <u val="single"/>
        <sz val="11"/>
        <color indexed="10"/>
        <rFont val="ＭＳ Ｐゴシック"/>
        <family val="3"/>
      </rPr>
      <t>６月検針分</t>
    </r>
    <r>
      <rPr>
        <b/>
        <sz val="11"/>
        <rFont val="ＭＳ Ｐゴシック"/>
        <family val="3"/>
      </rPr>
      <t>から適用、平成２６年４月１日以降に使用開始された方は</t>
    </r>
    <r>
      <rPr>
        <b/>
        <u val="single"/>
        <sz val="11"/>
        <color indexed="10"/>
        <rFont val="ＭＳ Ｐゴシック"/>
        <family val="3"/>
      </rPr>
      <t>４月検針分</t>
    </r>
    <r>
      <rPr>
        <b/>
        <sz val="11"/>
        <rFont val="ＭＳ Ｐゴシック"/>
        <family val="3"/>
      </rPr>
      <t>から適用</t>
    </r>
  </si>
  <si>
    <t>人数制（2人世帯）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</si>
</sst>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㎥&quot;"/>
    <numFmt numFmtId="178" formatCode="0,000&quot;㎥&quot;"/>
    <numFmt numFmtId="179" formatCode="0&quot;㎥&quot;"/>
    <numFmt numFmtId="180" formatCode="#,##0.0;[Red]\-#,##0.0"/>
    <numFmt numFmtId="181" formatCode="#,##0.0&quot;円&quot;"/>
    <numFmt numFmtId="182" formatCode="#,##0&quot;円&quot;"/>
    <numFmt numFmtId="183" formatCode="#,##0.00&quot;円&quot;"/>
    <numFmt numFmtId="184" formatCode="0.0"/>
    <numFmt numFmtId="185" formatCode="#,##0&quot;㎥&quot;"/>
    <numFmt numFmtId="186" formatCode="0&quot;倍&quot;"/>
    <numFmt numFmtId="187" formatCode="0&quot;m3×4&quot;"/>
    <numFmt numFmtId="188" formatCode="&quot;(&quot;0&quot;m3×4)&quot;"/>
    <numFmt numFmtId="189" formatCode="&quot;( &quot;0&quot;m3×4 )&quot;"/>
    <numFmt numFmtId="190" formatCode="&quot;( &quot;0&quot;㎥×4 )&quot;"/>
    <numFmt numFmtId="191" formatCode="[$-411]ggge&quot;年&quot;m&quot;月&quot;d&quot;日&quot;;@"/>
    <numFmt numFmtId="192" formatCode="0_ "/>
    <numFmt numFmtId="193" formatCode="#,###,###&quot;円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\(0\)"/>
    <numFmt numFmtId="199" formatCode="0;[Red]0"/>
    <numFmt numFmtId="200" formatCode="\(#,###\)"/>
    <numFmt numFmtId="201" formatCode="0.0_ "/>
    <numFmt numFmtId="202" formatCode="#,##0.000;[Red]\-#,##0.000"/>
    <numFmt numFmtId="203" formatCode="#,##0.0000;[Red]\-#,##0.0000"/>
    <numFmt numFmtId="204" formatCode="#,##0.00000;[Red]\-#,##0.00000"/>
    <numFmt numFmtId="205" formatCode="#,##0.000000;[Red]\-#,##0.000000"/>
    <numFmt numFmtId="206" formatCode="#,##0_ "/>
    <numFmt numFmtId="207" formatCode="#,###,##0&quot;円&quot;"/>
    <numFmt numFmtId="208" formatCode="#,###.0&quot;円&quot;"/>
    <numFmt numFmtId="209" formatCode="#,##0.0_ ;[Red]\-#,##0.0\ "/>
    <numFmt numFmtId="210" formatCode="0.00_);[Red]\(0.00\)"/>
    <numFmt numFmtId="211" formatCode="#,##0_);[Red]\(#,##0\)"/>
    <numFmt numFmtId="212" formatCode="0.00_ "/>
    <numFmt numFmtId="213" formatCode="#,##0.00_);[Red]\(#,##0.00\)"/>
    <numFmt numFmtId="214" formatCode="&quot;汚水量&quot;#,##0&quot;㎥&quot;"/>
    <numFmt numFmtId="215" formatCode="&quot;汚水量&quot;\ \ #,##0&quot;㎥&quot;"/>
    <numFmt numFmtId="216" formatCode="#,##0&quot;㎥）&quot;"/>
    <numFmt numFmtId="217" formatCode="#,##0.0_);[Red]\(#,##0.0\)"/>
  </numFmts>
  <fonts count="5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b/>
      <sz val="10"/>
      <color indexed="10"/>
      <name val="ＭＳ Ｐゴシック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30"/>
      <name val="HGSｺﾞｼｯｸE"/>
      <family val="3"/>
    </font>
    <font>
      <b/>
      <sz val="20"/>
      <color indexed="30"/>
      <name val="HG丸ｺﾞｼｯｸM-PRO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30"/>
      <name val="HG丸ｺﾞｼｯｸM-PRO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3" fontId="6" fillId="33" borderId="13" xfId="49" applyNumberFormat="1" applyFont="1" applyFill="1" applyBorder="1" applyAlignment="1">
      <alignment vertical="center"/>
    </xf>
    <xf numFmtId="193" fontId="6" fillId="34" borderId="14" xfId="0" applyNumberFormat="1" applyFont="1" applyFill="1" applyBorder="1" applyAlignment="1">
      <alignment vertical="center"/>
    </xf>
    <xf numFmtId="193" fontId="6" fillId="35" borderId="15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0" xfId="49" applyNumberFormat="1" applyFont="1" applyFill="1" applyBorder="1" applyAlignment="1">
      <alignment vertical="center"/>
    </xf>
    <xf numFmtId="183" fontId="6" fillId="0" borderId="0" xfId="49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8" borderId="17" xfId="0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39" borderId="10" xfId="49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8" borderId="0" xfId="0" applyFont="1" applyFill="1" applyBorder="1" applyAlignment="1">
      <alignment horizontal="right" vertical="center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8" fontId="6" fillId="34" borderId="25" xfId="49" applyFont="1" applyFill="1" applyBorder="1" applyAlignment="1" applyProtection="1">
      <alignment vertical="center"/>
      <protection/>
    </xf>
    <xf numFmtId="0" fontId="6" fillId="37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176" fontId="6" fillId="39" borderId="10" xfId="0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35" borderId="25" xfId="49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25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25" xfId="49" applyFill="1" applyBorder="1" applyAlignment="1">
      <alignment vertical="center"/>
    </xf>
    <xf numFmtId="1" fontId="5" fillId="35" borderId="25" xfId="0" applyNumberFormat="1" applyFont="1" applyFill="1" applyBorder="1" applyAlignment="1">
      <alignment vertical="center"/>
    </xf>
    <xf numFmtId="176" fontId="5" fillId="35" borderId="25" xfId="0" applyNumberFormat="1" applyFont="1" applyFill="1" applyBorder="1" applyAlignment="1">
      <alignment horizontal="center" vertical="center"/>
    </xf>
    <xf numFmtId="38" fontId="5" fillId="34" borderId="25" xfId="49" applyFont="1" applyFill="1" applyBorder="1" applyAlignment="1" applyProtection="1">
      <alignment horizontal="right" vertical="center"/>
      <protection/>
    </xf>
    <xf numFmtId="176" fontId="5" fillId="34" borderId="25" xfId="0" applyNumberFormat="1" applyFont="1" applyFill="1" applyBorder="1" applyAlignment="1">
      <alignment horizontal="center" vertical="center"/>
    </xf>
    <xf numFmtId="182" fontId="5" fillId="33" borderId="10" xfId="49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0" xfId="49" applyNumberFormat="1" applyBorder="1" applyAlignment="1">
      <alignment vertical="center"/>
    </xf>
    <xf numFmtId="0" fontId="0" fillId="0" borderId="21" xfId="49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4" fillId="39" borderId="11" xfId="49" applyNumberFormat="1" applyFont="1" applyFill="1" applyBorder="1" applyAlignment="1">
      <alignment vertical="center"/>
    </xf>
    <xf numFmtId="176" fontId="4" fillId="39" borderId="32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7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43" applyFont="1" applyAlignment="1" applyProtection="1">
      <alignment/>
      <protection/>
    </xf>
    <xf numFmtId="0" fontId="5" fillId="36" borderId="33" xfId="0" applyFont="1" applyFill="1" applyBorder="1" applyAlignment="1">
      <alignment horizontal="center" vertical="center"/>
    </xf>
    <xf numFmtId="38" fontId="0" fillId="0" borderId="25" xfId="49" applyFont="1" applyBorder="1" applyAlignment="1">
      <alignment vertical="center"/>
    </xf>
    <xf numFmtId="38" fontId="0" fillId="34" borderId="25" xfId="49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201" fontId="0" fillId="0" borderId="0" xfId="49" applyNumberFormat="1" applyBorder="1" applyAlignment="1">
      <alignment vertical="center"/>
    </xf>
    <xf numFmtId="201" fontId="0" fillId="0" borderId="21" xfId="49" applyNumberFormat="1" applyBorder="1" applyAlignment="1">
      <alignment vertical="center"/>
    </xf>
    <xf numFmtId="38" fontId="0" fillId="0" borderId="25" xfId="49" applyBorder="1" applyAlignment="1">
      <alignment vertical="center"/>
    </xf>
    <xf numFmtId="212" fontId="0" fillId="0" borderId="30" xfId="0" applyNumberForma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3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213" fontId="6" fillId="39" borderId="10" xfId="49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8" fontId="55" fillId="0" borderId="0" xfId="43" applyNumberFormat="1" applyFont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215" fontId="12" fillId="0" borderId="32" xfId="0" applyNumberFormat="1" applyFont="1" applyFill="1" applyBorder="1" applyAlignment="1" applyProtection="1">
      <alignment horizontal="right" vertical="center" shrinkToFit="1"/>
      <protection/>
    </xf>
    <xf numFmtId="182" fontId="10" fillId="39" borderId="10" xfId="0" applyNumberFormat="1" applyFont="1" applyFill="1" applyBorder="1" applyAlignment="1">
      <alignment vertical="center"/>
    </xf>
    <xf numFmtId="216" fontId="12" fillId="0" borderId="11" xfId="0" applyNumberFormat="1" applyFont="1" applyFill="1" applyBorder="1" applyAlignment="1" applyProtection="1">
      <alignment vertical="center" shrinkToFit="1"/>
      <protection/>
    </xf>
    <xf numFmtId="183" fontId="5" fillId="33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distributed"/>
    </xf>
    <xf numFmtId="0" fontId="12" fillId="0" borderId="33" xfId="0" applyFont="1" applyFill="1" applyBorder="1" applyAlignment="1">
      <alignment horizontal="left" vertical="distributed"/>
    </xf>
    <xf numFmtId="213" fontId="6" fillId="39" borderId="34" xfId="49" applyNumberFormat="1" applyFont="1" applyFill="1" applyBorder="1" applyAlignment="1">
      <alignment horizontal="right" vertical="center"/>
    </xf>
    <xf numFmtId="213" fontId="6" fillId="39" borderId="35" xfId="49" applyNumberFormat="1" applyFont="1" applyFill="1" applyBorder="1" applyAlignment="1">
      <alignment horizontal="right" vertical="center"/>
    </xf>
    <xf numFmtId="213" fontId="6" fillId="39" borderId="33" xfId="49" applyNumberFormat="1" applyFont="1" applyFill="1" applyBorder="1" applyAlignment="1">
      <alignment horizontal="right" vertical="center"/>
    </xf>
    <xf numFmtId="185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1" fillId="36" borderId="33" xfId="0" applyFont="1" applyFill="1" applyBorder="1" applyAlignment="1" applyProtection="1">
      <alignment horizontal="center" vertical="center"/>
      <protection locked="0"/>
    </xf>
    <xf numFmtId="0" fontId="6" fillId="37" borderId="12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 locked="0"/>
    </xf>
    <xf numFmtId="0" fontId="6" fillId="35" borderId="36" xfId="0" applyFont="1" applyFill="1" applyBorder="1" applyAlignment="1">
      <alignment horizontal="distributed" vertical="center"/>
    </xf>
    <xf numFmtId="0" fontId="6" fillId="35" borderId="37" xfId="0" applyFont="1" applyFill="1" applyBorder="1" applyAlignment="1">
      <alignment horizontal="distributed" vertical="center"/>
    </xf>
    <xf numFmtId="0" fontId="6" fillId="35" borderId="38" xfId="0" applyFont="1" applyFill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5" fillId="37" borderId="3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39" borderId="10" xfId="0" applyFont="1" applyFill="1" applyBorder="1" applyAlignment="1">
      <alignment vertical="center"/>
    </xf>
    <xf numFmtId="183" fontId="5" fillId="33" borderId="10" xfId="0" applyNumberFormat="1" applyFont="1" applyFill="1" applyBorder="1" applyAlignment="1">
      <alignment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distributed"/>
    </xf>
    <xf numFmtId="0" fontId="12" fillId="0" borderId="10" xfId="0" applyFont="1" applyFill="1" applyBorder="1" applyAlignment="1">
      <alignment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39" borderId="12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Q127"/>
  <sheetViews>
    <sheetView showGridLines="0" showRowColHeaders="0" tabSelected="1" zoomScale="97" zoomScaleNormal="97" zoomScaleSheetLayoutView="100" workbookViewId="0" topLeftCell="A1">
      <selection activeCell="A4" sqref="A4"/>
    </sheetView>
  </sheetViews>
  <sheetFormatPr defaultColWidth="9.00390625" defaultRowHeight="13.5"/>
  <cols>
    <col min="1" max="1" width="6.00390625" style="1" customWidth="1"/>
    <col min="2" max="2" width="18.875" style="1" customWidth="1"/>
    <col min="3" max="3" width="13.375" style="1" customWidth="1"/>
    <col min="4" max="4" width="15.50390625" style="1" customWidth="1"/>
    <col min="5" max="5" width="14.50390625" style="1" customWidth="1"/>
    <col min="6" max="6" width="12.125" style="1" customWidth="1"/>
    <col min="7" max="8" width="9.00390625" style="1" customWidth="1"/>
    <col min="9" max="9" width="40.50390625" style="1" customWidth="1"/>
    <col min="10" max="11" width="9.00390625" style="1" customWidth="1"/>
    <col min="12" max="13" width="9.00390625" style="1" hidden="1" customWidth="1"/>
    <col min="14" max="14" width="2.375" style="6" hidden="1" customWidth="1"/>
    <col min="15" max="15" width="8.50390625" style="6" hidden="1" customWidth="1"/>
    <col min="16" max="16" width="42.50390625" style="6" hidden="1" customWidth="1"/>
    <col min="17" max="17" width="10.125" style="6" hidden="1" customWidth="1"/>
    <col min="18" max="18" width="9.875" style="6" hidden="1" customWidth="1"/>
    <col min="19" max="19" width="12.375" style="6" hidden="1" customWidth="1"/>
    <col min="20" max="20" width="10.25390625" style="6" hidden="1" customWidth="1"/>
    <col min="21" max="21" width="11.50390625" style="6" hidden="1" customWidth="1"/>
    <col min="22" max="22" width="12.75390625" style="6" hidden="1" customWidth="1"/>
    <col min="23" max="23" width="13.875" style="1" hidden="1" customWidth="1"/>
    <col min="24" max="24" width="9.125" style="1" hidden="1" customWidth="1"/>
    <col min="25" max="25" width="7.50390625" style="1" hidden="1" customWidth="1"/>
    <col min="26" max="26" width="11.00390625" style="1" hidden="1" customWidth="1"/>
    <col min="27" max="30" width="7.50390625" style="1" hidden="1" customWidth="1"/>
    <col min="31" max="31" width="5.75390625" style="1" hidden="1" customWidth="1"/>
    <col min="32" max="35" width="7.50390625" style="1" hidden="1" customWidth="1"/>
    <col min="36" max="38" width="9.00390625" style="1" hidden="1" customWidth="1"/>
    <col min="39" max="43" width="9.00390625" style="1" customWidth="1"/>
    <col min="44" max="16384" width="9.00390625" style="1" customWidth="1"/>
  </cols>
  <sheetData>
    <row r="1" spans="14:19" ht="13.5">
      <c r="N1" s="2">
        <f>IF(D10="","",MATCH(D10,O1:O10,0))</f>
      </c>
      <c r="O1" s="3" t="s">
        <v>2</v>
      </c>
      <c r="P1" s="4" t="s">
        <v>3</v>
      </c>
      <c r="Q1" s="5" t="s">
        <v>4</v>
      </c>
      <c r="R1" s="4">
        <f>IF(OR(D13=S1,D13=""),"",MATCH(D13,S2:S8,0))</f>
      </c>
      <c r="S1" s="2" t="s">
        <v>5</v>
      </c>
    </row>
    <row r="2" spans="2:19" ht="24">
      <c r="B2" s="97" t="s">
        <v>127</v>
      </c>
      <c r="C2" s="7"/>
      <c r="D2" s="7"/>
      <c r="E2" s="7"/>
      <c r="F2" s="7"/>
      <c r="G2" s="7"/>
      <c r="H2" s="7"/>
      <c r="I2" s="7"/>
      <c r="J2" s="7"/>
      <c r="O2" s="8" t="s">
        <v>6</v>
      </c>
      <c r="P2" s="4" t="s">
        <v>7</v>
      </c>
      <c r="Q2" s="4" t="s">
        <v>8</v>
      </c>
      <c r="R2" s="9"/>
      <c r="S2" s="2" t="s">
        <v>9</v>
      </c>
    </row>
    <row r="3" spans="2:19" ht="13.5" customHeight="1">
      <c r="B3" s="7"/>
      <c r="C3" s="7"/>
      <c r="D3" s="7"/>
      <c r="E3" s="7"/>
      <c r="F3" s="7"/>
      <c r="G3" s="7"/>
      <c r="H3" s="7"/>
      <c r="I3" s="7"/>
      <c r="J3" s="7"/>
      <c r="O3" s="8" t="s">
        <v>39</v>
      </c>
      <c r="P3" s="10"/>
      <c r="Q3" s="10"/>
      <c r="R3" s="10"/>
      <c r="S3" s="2" t="s">
        <v>129</v>
      </c>
    </row>
    <row r="4" spans="2:19" ht="13.5" customHeight="1">
      <c r="B4" s="7" t="s">
        <v>128</v>
      </c>
      <c r="C4" s="7"/>
      <c r="D4" s="7"/>
      <c r="E4" s="7"/>
      <c r="F4" s="7"/>
      <c r="G4" s="7"/>
      <c r="H4" s="7"/>
      <c r="I4" s="7"/>
      <c r="J4" s="7"/>
      <c r="O4" s="8" t="s">
        <v>40</v>
      </c>
      <c r="P4" s="10"/>
      <c r="Q4" s="10"/>
      <c r="R4" s="10"/>
      <c r="S4" s="2" t="s">
        <v>117</v>
      </c>
    </row>
    <row r="5" spans="2:19" ht="13.5" customHeight="1">
      <c r="B5" s="7"/>
      <c r="C5" s="7"/>
      <c r="D5" s="7"/>
      <c r="E5" s="7"/>
      <c r="F5" s="7"/>
      <c r="G5" s="7"/>
      <c r="H5" s="7"/>
      <c r="I5" s="7"/>
      <c r="J5" s="7"/>
      <c r="O5" s="8" t="s">
        <v>10</v>
      </c>
      <c r="P5" s="10"/>
      <c r="Q5" s="10"/>
      <c r="R5" s="10"/>
      <c r="S5" s="2" t="s">
        <v>11</v>
      </c>
    </row>
    <row r="6" spans="2:19" ht="13.5" customHeight="1">
      <c r="B6" s="7" t="s">
        <v>126</v>
      </c>
      <c r="C6" s="7"/>
      <c r="D6" s="7"/>
      <c r="E6" s="7"/>
      <c r="F6" s="7"/>
      <c r="G6" s="7"/>
      <c r="H6" s="7"/>
      <c r="I6" s="7"/>
      <c r="J6" s="7"/>
      <c r="O6" s="8" t="s">
        <v>13</v>
      </c>
      <c r="P6" s="10"/>
      <c r="Q6" s="10"/>
      <c r="R6" s="10"/>
      <c r="S6" s="2" t="s">
        <v>14</v>
      </c>
    </row>
    <row r="7" spans="2:19" ht="14.25" thickBot="1">
      <c r="B7" s="7"/>
      <c r="C7" s="7"/>
      <c r="D7" s="7"/>
      <c r="E7" s="7"/>
      <c r="F7" s="7"/>
      <c r="G7" s="7"/>
      <c r="H7" s="7"/>
      <c r="I7" s="7"/>
      <c r="J7" s="7"/>
      <c r="O7" s="8" t="s">
        <v>16</v>
      </c>
      <c r="P7" s="10"/>
      <c r="Q7" s="10"/>
      <c r="R7" s="10"/>
      <c r="S7" s="2" t="s">
        <v>17</v>
      </c>
    </row>
    <row r="8" spans="2:19" ht="19.5" customHeight="1">
      <c r="B8" s="83" t="s">
        <v>12</v>
      </c>
      <c r="C8" s="7" t="s">
        <v>109</v>
      </c>
      <c r="G8" s="7"/>
      <c r="H8" s="7"/>
      <c r="I8" s="7"/>
      <c r="J8" s="7"/>
      <c r="O8" s="8" t="s">
        <v>18</v>
      </c>
      <c r="P8" s="10"/>
      <c r="Q8" s="10"/>
      <c r="R8" s="10"/>
      <c r="S8" s="2" t="s">
        <v>19</v>
      </c>
    </row>
    <row r="9" spans="2:19" ht="24.75" customHeight="1">
      <c r="B9" s="106" t="s">
        <v>106</v>
      </c>
      <c r="C9" s="106"/>
      <c r="D9" s="111"/>
      <c r="E9" s="111"/>
      <c r="F9" s="99" t="s">
        <v>120</v>
      </c>
      <c r="G9" s="7"/>
      <c r="H9" s="7"/>
      <c r="I9" s="7"/>
      <c r="J9" s="7"/>
      <c r="O9" s="8" t="s">
        <v>21</v>
      </c>
      <c r="P9" s="10"/>
      <c r="Q9" s="10"/>
      <c r="R9" s="10"/>
      <c r="S9" s="2"/>
    </row>
    <row r="10" spans="2:18" ht="24.75" customHeight="1">
      <c r="B10" s="106" t="s">
        <v>105</v>
      </c>
      <c r="C10" s="106"/>
      <c r="D10" s="112"/>
      <c r="E10" s="112"/>
      <c r="F10" s="99" t="s">
        <v>119</v>
      </c>
      <c r="G10" s="7"/>
      <c r="H10" s="7"/>
      <c r="I10" s="7"/>
      <c r="J10" s="7"/>
      <c r="O10" s="8" t="s">
        <v>23</v>
      </c>
      <c r="P10" s="10"/>
      <c r="Q10" s="10"/>
      <c r="R10" s="10"/>
    </row>
    <row r="11" spans="2:18" ht="24.75" customHeight="1">
      <c r="B11" s="106" t="s">
        <v>20</v>
      </c>
      <c r="C11" s="106"/>
      <c r="D11" s="112"/>
      <c r="E11" s="112"/>
      <c r="F11" s="99" t="s">
        <v>119</v>
      </c>
      <c r="G11" s="7"/>
      <c r="H11" s="7"/>
      <c r="I11" s="7"/>
      <c r="J11" s="7"/>
      <c r="O11" s="8"/>
      <c r="P11" s="10"/>
      <c r="Q11" s="10"/>
      <c r="R11" s="10"/>
    </row>
    <row r="12" spans="2:10" ht="24.75" customHeight="1">
      <c r="B12" s="107" t="s">
        <v>22</v>
      </c>
      <c r="C12" s="107"/>
      <c r="D12" s="113"/>
      <c r="E12" s="113"/>
      <c r="F12" s="99" t="s">
        <v>119</v>
      </c>
      <c r="G12" s="7"/>
      <c r="H12" s="7"/>
      <c r="I12" s="7"/>
      <c r="J12" s="7"/>
    </row>
    <row r="13" spans="2:10" ht="24.75" customHeight="1">
      <c r="B13" s="147" t="s">
        <v>104</v>
      </c>
      <c r="C13" s="148"/>
      <c r="D13" s="117"/>
      <c r="E13" s="118"/>
      <c r="F13" s="99" t="s">
        <v>123</v>
      </c>
      <c r="G13" s="122" t="s">
        <v>124</v>
      </c>
      <c r="H13" s="123"/>
      <c r="I13" s="123"/>
      <c r="J13" s="7"/>
    </row>
    <row r="14" spans="2:10" ht="30.75" customHeight="1">
      <c r="B14" s="156" t="s">
        <v>122</v>
      </c>
      <c r="C14" s="157"/>
      <c r="D14" s="111"/>
      <c r="E14" s="111"/>
      <c r="G14" s="123"/>
      <c r="H14" s="123"/>
      <c r="I14" s="123"/>
      <c r="J14" s="7"/>
    </row>
    <row r="15" spans="2:10" ht="14.25" thickBot="1">
      <c r="B15" s="7"/>
      <c r="C15" s="7"/>
      <c r="D15" s="7"/>
      <c r="E15" s="7"/>
      <c r="F15" s="84"/>
      <c r="G15" s="123"/>
      <c r="H15" s="123"/>
      <c r="I15" s="123"/>
      <c r="J15" s="7"/>
    </row>
    <row r="16" spans="2:10" ht="19.5" customHeight="1">
      <c r="B16" s="83" t="s">
        <v>24</v>
      </c>
      <c r="F16" s="7"/>
      <c r="G16" s="7"/>
      <c r="H16" s="7"/>
      <c r="I16" s="7"/>
      <c r="J16" s="7"/>
    </row>
    <row r="17" spans="2:10" ht="21" customHeight="1">
      <c r="B17" s="140" t="s">
        <v>107</v>
      </c>
      <c r="C17" s="140"/>
      <c r="D17" s="140"/>
      <c r="E17" s="140"/>
      <c r="F17" s="101"/>
      <c r="G17" s="7"/>
      <c r="H17" s="7"/>
      <c r="I17" s="7"/>
      <c r="J17" s="7"/>
    </row>
    <row r="18" spans="2:15" ht="24" customHeight="1" thickBot="1">
      <c r="B18" s="153">
        <f>O19</f>
      </c>
      <c r="C18" s="153"/>
      <c r="D18" s="153"/>
      <c r="E18" s="103">
        <f>O20</f>
      </c>
      <c r="F18" s="95"/>
      <c r="G18" s="7"/>
      <c r="H18" s="7"/>
      <c r="I18" s="7"/>
      <c r="J18" s="7"/>
      <c r="O18" s="82" t="s">
        <v>98</v>
      </c>
    </row>
    <row r="19" spans="2:18" ht="21.75" customHeight="1" thickBot="1">
      <c r="B19" s="154" t="s">
        <v>108</v>
      </c>
      <c r="C19" s="155"/>
      <c r="D19" s="102">
        <f>IF(E19="","","（汚水量")</f>
      </c>
      <c r="E19" s="104">
        <f>IF(AND(D12="あ　り",D13="従量制"),Y108,"")</f>
      </c>
      <c r="F19" s="100" t="s">
        <v>121</v>
      </c>
      <c r="G19" s="7"/>
      <c r="H19" s="7"/>
      <c r="I19" s="7"/>
      <c r="J19" s="7"/>
      <c r="O19" s="149">
        <f>V78</f>
      </c>
      <c r="P19" s="150"/>
      <c r="Q19" s="150"/>
      <c r="R19" s="151"/>
    </row>
    <row r="20" spans="2:15" ht="21" customHeight="1" thickBot="1">
      <c r="B20" s="152">
        <f>O21</f>
      </c>
      <c r="C20" s="152"/>
      <c r="D20" s="152"/>
      <c r="E20" s="103">
        <f>IF(D12="な　し","",Y104)</f>
      </c>
      <c r="F20" s="96"/>
      <c r="G20" s="7"/>
      <c r="H20" s="7"/>
      <c r="I20" s="7"/>
      <c r="J20" s="7"/>
      <c r="O20" s="11">
        <f>V80</f>
      </c>
    </row>
    <row r="21" spans="2:17" ht="21" customHeight="1" thickBot="1">
      <c r="B21" s="140" t="s">
        <v>125</v>
      </c>
      <c r="C21" s="140"/>
      <c r="D21" s="140"/>
      <c r="E21" s="103">
        <f>IF(D12="な　し",E18,O23)</f>
      </c>
      <c r="F21" s="7"/>
      <c r="G21" s="7"/>
      <c r="H21" s="7"/>
      <c r="I21" s="7"/>
      <c r="J21" s="7"/>
      <c r="O21" s="149">
        <f>IF(OR(D12="",D13="",D12="な　し"),"",D13)</f>
      </c>
      <c r="P21" s="150"/>
      <c r="Q21" s="151"/>
    </row>
    <row r="22" spans="6:15" ht="18.75" customHeight="1">
      <c r="F22" s="7"/>
      <c r="G22" s="7"/>
      <c r="H22" s="7"/>
      <c r="I22" s="7"/>
      <c r="J22" s="7"/>
      <c r="O22" s="12">
        <f>Y104</f>
      </c>
    </row>
    <row r="23" spans="2:15" ht="24" customHeight="1" thickBot="1">
      <c r="B23" s="7" t="s">
        <v>118</v>
      </c>
      <c r="C23" s="7"/>
      <c r="D23" s="7"/>
      <c r="E23" s="7"/>
      <c r="F23" s="7"/>
      <c r="G23" s="7"/>
      <c r="H23" s="7"/>
      <c r="I23" s="7"/>
      <c r="J23" s="7"/>
      <c r="O23" s="13">
        <f>IF(AND(O20="",O22=""),"",SUM(O20,O22))</f>
      </c>
    </row>
    <row r="24" spans="2:6" ht="14.25" thickBot="1">
      <c r="B24" s="7"/>
      <c r="C24" s="7"/>
      <c r="D24" s="7"/>
      <c r="E24" s="7"/>
      <c r="F24" s="7"/>
    </row>
    <row r="25" spans="2:16" ht="14.25" thickBot="1">
      <c r="B25" s="7"/>
      <c r="N25" s="119" t="s">
        <v>25</v>
      </c>
      <c r="O25" s="120"/>
      <c r="P25" s="121"/>
    </row>
    <row r="26" spans="2:37" ht="13.5">
      <c r="B26" s="7"/>
      <c r="C26" s="7"/>
      <c r="D26" s="7"/>
      <c r="N26" s="19"/>
      <c r="O26" s="22"/>
      <c r="P26" s="22"/>
      <c r="Q26" s="22"/>
      <c r="R26" s="22"/>
      <c r="S26" s="22"/>
      <c r="T26" s="22"/>
      <c r="U26" s="22"/>
      <c r="V26" s="22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</row>
    <row r="27" spans="2:37" ht="14.25">
      <c r="B27" s="85"/>
      <c r="N27" s="25"/>
      <c r="O27" s="28"/>
      <c r="P27" s="74" t="s">
        <v>27</v>
      </c>
      <c r="Q27" s="28"/>
      <c r="R27" s="28"/>
      <c r="S27" s="28"/>
      <c r="T27" s="28"/>
      <c r="U27" s="28"/>
      <c r="V27" s="35" t="s">
        <v>0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</row>
    <row r="28" spans="14:37" ht="13.5">
      <c r="N28" s="25"/>
      <c r="O28" s="28"/>
      <c r="P28" s="146" t="s">
        <v>28</v>
      </c>
      <c r="Q28" s="15" t="s">
        <v>29</v>
      </c>
      <c r="R28" s="114" t="s">
        <v>30</v>
      </c>
      <c r="S28" s="115"/>
      <c r="T28" s="115"/>
      <c r="U28" s="115"/>
      <c r="V28" s="116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</row>
    <row r="29" spans="14:37" ht="13.5">
      <c r="N29" s="25"/>
      <c r="O29" s="28"/>
      <c r="P29" s="146"/>
      <c r="Q29" s="15" t="s">
        <v>31</v>
      </c>
      <c r="R29" s="15" t="s">
        <v>32</v>
      </c>
      <c r="S29" s="15" t="s">
        <v>33</v>
      </c>
      <c r="T29" s="15" t="s">
        <v>34</v>
      </c>
      <c r="U29" s="15" t="s">
        <v>35</v>
      </c>
      <c r="V29" s="15" t="s">
        <v>36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</row>
    <row r="30" spans="14:43" ht="13.5">
      <c r="N30" s="25"/>
      <c r="O30" s="28"/>
      <c r="P30" s="14" t="s">
        <v>37</v>
      </c>
      <c r="Q30" s="108">
        <v>1134</v>
      </c>
      <c r="R30" s="108">
        <v>142.56</v>
      </c>
      <c r="S30" s="108">
        <v>155.51999999999998</v>
      </c>
      <c r="T30" s="108">
        <v>171.71999999999997</v>
      </c>
      <c r="U30" s="108">
        <v>207.36</v>
      </c>
      <c r="V30" s="108">
        <v>213.84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8"/>
      <c r="AM30" s="28"/>
      <c r="AN30" s="28"/>
      <c r="AO30" s="28"/>
      <c r="AP30" s="28"/>
      <c r="AQ30" s="28"/>
    </row>
    <row r="31" spans="14:43" ht="13.5">
      <c r="N31" s="25"/>
      <c r="O31" s="28"/>
      <c r="P31" s="14" t="s">
        <v>38</v>
      </c>
      <c r="Q31" s="109"/>
      <c r="R31" s="109"/>
      <c r="S31" s="109"/>
      <c r="T31" s="109"/>
      <c r="U31" s="109"/>
      <c r="V31" s="109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8"/>
      <c r="AM31" s="28"/>
      <c r="AN31" s="28"/>
      <c r="AO31" s="28"/>
      <c r="AP31" s="28"/>
      <c r="AQ31" s="28"/>
    </row>
    <row r="32" spans="14:43" ht="13.5">
      <c r="N32" s="25"/>
      <c r="O32" s="28"/>
      <c r="P32" s="14" t="s">
        <v>39</v>
      </c>
      <c r="Q32" s="110"/>
      <c r="R32" s="110"/>
      <c r="S32" s="110"/>
      <c r="T32" s="110"/>
      <c r="U32" s="109"/>
      <c r="V32" s="109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8"/>
      <c r="AM32" s="28"/>
      <c r="AN32" s="28"/>
      <c r="AO32" s="28"/>
      <c r="AP32" s="28"/>
      <c r="AQ32" s="28"/>
    </row>
    <row r="33" spans="14:43" ht="13.5">
      <c r="N33" s="25"/>
      <c r="O33" s="28"/>
      <c r="P33" s="14" t="s">
        <v>40</v>
      </c>
      <c r="Q33" s="98">
        <v>1782.0000000000002</v>
      </c>
      <c r="R33" s="108">
        <v>179.28</v>
      </c>
      <c r="S33" s="108">
        <v>186.84</v>
      </c>
      <c r="T33" s="108">
        <v>193.32</v>
      </c>
      <c r="U33" s="109"/>
      <c r="V33" s="109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8"/>
      <c r="AM33" s="28"/>
      <c r="AN33" s="28"/>
      <c r="AO33" s="28"/>
      <c r="AP33" s="28"/>
      <c r="AQ33" s="28"/>
    </row>
    <row r="34" spans="14:43" ht="13.5">
      <c r="N34" s="25"/>
      <c r="O34" s="28"/>
      <c r="P34" s="14" t="s">
        <v>41</v>
      </c>
      <c r="Q34" s="98">
        <v>1857.6000000000001</v>
      </c>
      <c r="R34" s="109"/>
      <c r="S34" s="109"/>
      <c r="T34" s="109"/>
      <c r="U34" s="109"/>
      <c r="V34" s="109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8"/>
      <c r="AM34" s="28"/>
      <c r="AN34" s="28"/>
      <c r="AO34" s="28"/>
      <c r="AP34" s="28"/>
      <c r="AQ34" s="28"/>
    </row>
    <row r="35" spans="14:43" ht="13.5">
      <c r="N35" s="25"/>
      <c r="O35" s="28"/>
      <c r="P35" s="14" t="s">
        <v>42</v>
      </c>
      <c r="Q35" s="98">
        <v>2451.6000000000004</v>
      </c>
      <c r="R35" s="109"/>
      <c r="S35" s="109"/>
      <c r="T35" s="109"/>
      <c r="U35" s="109"/>
      <c r="V35" s="109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8"/>
      <c r="AM35" s="28"/>
      <c r="AN35" s="28"/>
      <c r="AO35" s="28"/>
      <c r="AP35" s="28"/>
      <c r="AQ35" s="28"/>
    </row>
    <row r="36" spans="14:43" ht="13.5">
      <c r="N36" s="25"/>
      <c r="O36" s="28"/>
      <c r="P36" s="14" t="s">
        <v>43</v>
      </c>
      <c r="Q36" s="98">
        <v>2905.2000000000003</v>
      </c>
      <c r="R36" s="109"/>
      <c r="S36" s="109"/>
      <c r="T36" s="109"/>
      <c r="U36" s="109"/>
      <c r="V36" s="109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8"/>
      <c r="AM36" s="28"/>
      <c r="AN36" s="28"/>
      <c r="AO36" s="28"/>
      <c r="AP36" s="28"/>
      <c r="AQ36" s="28"/>
    </row>
    <row r="37" spans="14:43" ht="13.5">
      <c r="N37" s="25"/>
      <c r="O37" s="28"/>
      <c r="P37" s="14" t="s">
        <v>44</v>
      </c>
      <c r="Q37" s="98">
        <v>3369.6000000000004</v>
      </c>
      <c r="R37" s="109"/>
      <c r="S37" s="109"/>
      <c r="T37" s="109"/>
      <c r="U37" s="109"/>
      <c r="V37" s="109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8"/>
      <c r="AM37" s="28"/>
      <c r="AN37" s="28"/>
      <c r="AO37" s="28"/>
      <c r="AP37" s="28"/>
      <c r="AQ37" s="28"/>
    </row>
    <row r="38" spans="14:43" ht="13.5">
      <c r="N38" s="25"/>
      <c r="O38" s="28"/>
      <c r="P38" s="14" t="s">
        <v>45</v>
      </c>
      <c r="Q38" s="98">
        <v>9277.2</v>
      </c>
      <c r="R38" s="109"/>
      <c r="S38" s="109"/>
      <c r="T38" s="109"/>
      <c r="U38" s="109"/>
      <c r="V38" s="109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8"/>
      <c r="AM38" s="28"/>
      <c r="AN38" s="28"/>
      <c r="AO38" s="28"/>
      <c r="AP38" s="28"/>
      <c r="AQ38" s="28"/>
    </row>
    <row r="39" spans="14:43" ht="13.5">
      <c r="N39" s="25"/>
      <c r="O39" s="28"/>
      <c r="P39" s="14" t="s">
        <v>46</v>
      </c>
      <c r="Q39" s="98">
        <v>19191.600000000002</v>
      </c>
      <c r="R39" s="110"/>
      <c r="S39" s="110"/>
      <c r="T39" s="110"/>
      <c r="U39" s="110"/>
      <c r="V39" s="110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8"/>
      <c r="AM39" s="28"/>
      <c r="AN39" s="28"/>
      <c r="AO39" s="28"/>
      <c r="AP39" s="28"/>
      <c r="AQ39" s="28"/>
    </row>
    <row r="40" spans="14:37" ht="14.25" thickBot="1">
      <c r="N40" s="25"/>
      <c r="O40" s="28"/>
      <c r="P40" s="16"/>
      <c r="Q40" s="17"/>
      <c r="R40" s="18"/>
      <c r="S40" s="17"/>
      <c r="T40" s="17"/>
      <c r="U40" s="17"/>
      <c r="V40" s="17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</row>
    <row r="41" spans="14:37" ht="13.5">
      <c r="N41" s="25"/>
      <c r="O41" s="19" t="s">
        <v>7</v>
      </c>
      <c r="P41" s="20" t="s">
        <v>47</v>
      </c>
      <c r="Q41" s="21" t="e">
        <f>ROUND(P76/2,0)</f>
        <v>#VALUE!</v>
      </c>
      <c r="R41" s="22"/>
      <c r="S41" s="23" t="e">
        <f>P76-Q41</f>
        <v>#VALUE!</v>
      </c>
      <c r="T41" s="22"/>
      <c r="U41" s="20" t="s">
        <v>48</v>
      </c>
      <c r="V41" s="21" t="e">
        <f>ROUND(P76/2,0)</f>
        <v>#VALUE!</v>
      </c>
      <c r="W41" s="22"/>
      <c r="X41" s="23" t="e">
        <f>P76-V41</f>
        <v>#VALUE!</v>
      </c>
      <c r="Y41" s="22"/>
      <c r="Z41" s="20" t="s">
        <v>49</v>
      </c>
      <c r="AA41" s="21" t="e">
        <f>ROUND(P76/2,0)</f>
        <v>#VALUE!</v>
      </c>
      <c r="AB41" s="22"/>
      <c r="AC41" s="23" t="e">
        <f>P76-AA41</f>
        <v>#VALUE!</v>
      </c>
      <c r="AD41" s="22"/>
      <c r="AE41" s="20" t="s">
        <v>50</v>
      </c>
      <c r="AF41" s="21" t="e">
        <f>ROUND(P76/2,0)</f>
        <v>#VALUE!</v>
      </c>
      <c r="AG41" s="22"/>
      <c r="AH41" s="23" t="e">
        <f>P76-AF41</f>
        <v>#VALUE!</v>
      </c>
      <c r="AI41" s="22"/>
      <c r="AJ41" s="24"/>
      <c r="AK41" s="27"/>
    </row>
    <row r="42" spans="14:37" ht="13.5">
      <c r="N42" s="25"/>
      <c r="O42" s="25"/>
      <c r="P42" s="26">
        <f>IF(P76="","",ROUNDDOWN(SUM(R42:R47),0)+ROUNDDOWN(SUM(T42:T47),0))</f>
      </c>
      <c r="Q42" s="2" t="e">
        <f>IF(Q41&lt;=8,Q41,8)</f>
        <v>#VALUE!</v>
      </c>
      <c r="R42" s="2" t="e">
        <f>IF(Q41="",0,Q30)</f>
        <v>#VALUE!</v>
      </c>
      <c r="S42" s="2" t="e">
        <f>IF(S41&lt;=8,S41,8)</f>
        <v>#VALUE!</v>
      </c>
      <c r="T42" s="2" t="e">
        <f>IF(S41="",0,Q30)</f>
        <v>#VALUE!</v>
      </c>
      <c r="U42" s="26">
        <f>IF(P76="","",ROUNDDOWN(SUM(W42:W47),0)+ROUNDDOWN(SUM(Y42:Y47),0))</f>
      </c>
      <c r="V42" s="2" t="e">
        <f>IF(V41&lt;=8,V41,8)</f>
        <v>#VALUE!</v>
      </c>
      <c r="W42" s="2" t="e">
        <f>IF(V41="",0,Q33)</f>
        <v>#VALUE!</v>
      </c>
      <c r="X42" s="2" t="e">
        <f>IF(X41&lt;=8,X41,8)</f>
        <v>#VALUE!</v>
      </c>
      <c r="Y42" s="2" t="e">
        <f>IF(X41="",0,Q33)</f>
        <v>#VALUE!</v>
      </c>
      <c r="Z42" s="26">
        <f>IF(P76="","",ROUNDDOWN(SUM(AB42:AB47),0)+ROUNDDOWN(SUM(AD42:AD47),0))</f>
      </c>
      <c r="AA42" s="2" t="e">
        <f>IF(AA41&lt;=8,AA41,8)</f>
        <v>#VALUE!</v>
      </c>
      <c r="AB42" s="2" t="e">
        <f>IF(AA41="",0,Q34)</f>
        <v>#VALUE!</v>
      </c>
      <c r="AC42" s="2" t="e">
        <f>IF(AC41&lt;=8,AC41,8)</f>
        <v>#VALUE!</v>
      </c>
      <c r="AD42" s="2" t="e">
        <f>IF(AC41="",0,Q34)</f>
        <v>#VALUE!</v>
      </c>
      <c r="AE42" s="26">
        <f>IF(P76="","",ROUNDDOWN(SUM(AG42:AG47),0)+ROUNDDOWN(SUM(AI42:AI47),0))</f>
      </c>
      <c r="AF42" s="2" t="e">
        <f>IF(AF41&lt;=8,AF41,8)</f>
        <v>#VALUE!</v>
      </c>
      <c r="AG42" s="2" t="e">
        <f>IF(AF41="",0,Q35)</f>
        <v>#VALUE!</v>
      </c>
      <c r="AH42" s="2" t="e">
        <f>IF(AH41&lt;=8,AH41,8)</f>
        <v>#VALUE!</v>
      </c>
      <c r="AI42" s="2" t="e">
        <f>IF(AH41="",0,Q35)</f>
        <v>#VALUE!</v>
      </c>
      <c r="AJ42" s="27"/>
      <c r="AK42" s="27"/>
    </row>
    <row r="43" spans="14:37" ht="13.5">
      <c r="N43" s="25"/>
      <c r="O43" s="25"/>
      <c r="P43" s="28"/>
      <c r="Q43" s="2" t="e">
        <f>IF((Q41-Q42)&lt;=8,Q41-Q42,8)</f>
        <v>#VALUE!</v>
      </c>
      <c r="R43" s="2" t="e">
        <f>Q43*R30</f>
        <v>#VALUE!</v>
      </c>
      <c r="S43" s="2" t="e">
        <f>IF((S41-S42)&lt;=8,S41-S42,8)</f>
        <v>#VALUE!</v>
      </c>
      <c r="T43" s="2" t="e">
        <f>S43*R30</f>
        <v>#VALUE!</v>
      </c>
      <c r="U43" s="28"/>
      <c r="V43" s="2" t="e">
        <f>IF((V41-V42)&lt;=8,V41-V42,8)</f>
        <v>#VALUE!</v>
      </c>
      <c r="W43" s="2" t="e">
        <f>V43*R33</f>
        <v>#VALUE!</v>
      </c>
      <c r="X43" s="2" t="e">
        <f>IF((X41-X42)&lt;=8,X41-X42,8)</f>
        <v>#VALUE!</v>
      </c>
      <c r="Y43" s="2" t="e">
        <f>X43*R33</f>
        <v>#VALUE!</v>
      </c>
      <c r="Z43" s="28"/>
      <c r="AA43" s="2" t="e">
        <f>IF((AA41-AA42)&lt;=8,AA41-AA42,8)</f>
        <v>#VALUE!</v>
      </c>
      <c r="AB43" s="2" t="e">
        <f>AA43*R33</f>
        <v>#VALUE!</v>
      </c>
      <c r="AC43" s="2" t="e">
        <f>IF((AC41-AC42)&lt;=8,AC41-AC42,8)</f>
        <v>#VALUE!</v>
      </c>
      <c r="AD43" s="2" t="e">
        <f>AC43*R33</f>
        <v>#VALUE!</v>
      </c>
      <c r="AE43" s="28"/>
      <c r="AF43" s="2" t="e">
        <f>IF((AF41-AF42)&lt;=8,AF41-AF42,8)</f>
        <v>#VALUE!</v>
      </c>
      <c r="AG43" s="2" t="e">
        <f>AF43*R33</f>
        <v>#VALUE!</v>
      </c>
      <c r="AH43" s="2" t="e">
        <f>IF((AH41-AH42)&lt;=8,AH41-AH42,8)</f>
        <v>#VALUE!</v>
      </c>
      <c r="AI43" s="2" t="e">
        <f>AH43*R33</f>
        <v>#VALUE!</v>
      </c>
      <c r="AJ43" s="27"/>
      <c r="AK43" s="27"/>
    </row>
    <row r="44" spans="14:37" ht="13.5">
      <c r="N44" s="25"/>
      <c r="O44" s="25"/>
      <c r="P44" s="28"/>
      <c r="Q44" s="2" t="e">
        <f>IF((Q41-SUM(Q42:Q43))&lt;=9,Q41-SUM(Q42:Q43),9)</f>
        <v>#VALUE!</v>
      </c>
      <c r="R44" s="2" t="e">
        <f>Q44*S30</f>
        <v>#VALUE!</v>
      </c>
      <c r="S44" s="2" t="e">
        <f>IF((S41-SUM(S42:S43))&lt;=9,S41-SUM(S42:S43),9)</f>
        <v>#VALUE!</v>
      </c>
      <c r="T44" s="2" t="e">
        <f>S44*S30</f>
        <v>#VALUE!</v>
      </c>
      <c r="U44" s="28"/>
      <c r="V44" s="2" t="e">
        <f>IF((V41-SUM(V42:V43))&lt;=9,V41-SUM(V42:V43),9)</f>
        <v>#VALUE!</v>
      </c>
      <c r="W44" s="2" t="e">
        <f>V44*S33</f>
        <v>#VALUE!</v>
      </c>
      <c r="X44" s="2" t="e">
        <f>IF((X41-SUM(X42:X43))&lt;=9,X41-SUM(X42:X43),9)</f>
        <v>#VALUE!</v>
      </c>
      <c r="Y44" s="2" t="e">
        <f>X44*S33</f>
        <v>#VALUE!</v>
      </c>
      <c r="Z44" s="28"/>
      <c r="AA44" s="2" t="e">
        <f>IF((AA41-SUM(AA42:AA43))&lt;=9,AA41-SUM(AA42:AA43),9)</f>
        <v>#VALUE!</v>
      </c>
      <c r="AB44" s="2" t="e">
        <f>AA44*S33</f>
        <v>#VALUE!</v>
      </c>
      <c r="AC44" s="2" t="e">
        <f>IF((AC41-SUM(AC42:AC43))&lt;=9,AC41-SUM(AC42:AC43),9)</f>
        <v>#VALUE!</v>
      </c>
      <c r="AD44" s="2" t="e">
        <f>AC44*S33</f>
        <v>#VALUE!</v>
      </c>
      <c r="AE44" s="28"/>
      <c r="AF44" s="2" t="e">
        <f>IF((AF41-SUM(AF42:AF43))&lt;=9,AF41-SUM(AF42:AF43),9)</f>
        <v>#VALUE!</v>
      </c>
      <c r="AG44" s="2" t="e">
        <f>AF44*S33</f>
        <v>#VALUE!</v>
      </c>
      <c r="AH44" s="2" t="e">
        <f>IF((AH41-SUM(AH42:AH43))&lt;=9,AH41-SUM(AH42:AH43),9)</f>
        <v>#VALUE!</v>
      </c>
      <c r="AI44" s="2" t="e">
        <f>AH44*S33</f>
        <v>#VALUE!</v>
      </c>
      <c r="AJ44" s="27"/>
      <c r="AK44" s="27"/>
    </row>
    <row r="45" spans="14:37" ht="13.5">
      <c r="N45" s="25"/>
      <c r="O45" s="25"/>
      <c r="P45" s="28"/>
      <c r="Q45" s="2" t="e">
        <f>IF((Q41-SUM(Q42:Q44))&lt;=25,Q41-SUM(Q42:Q44),25)</f>
        <v>#VALUE!</v>
      </c>
      <c r="R45" s="2" t="e">
        <f>Q45*T30</f>
        <v>#VALUE!</v>
      </c>
      <c r="S45" s="2" t="e">
        <f>IF((S41-SUM(S42:S44))&lt;=25,S41-SUM(S42:S44),25)</f>
        <v>#VALUE!</v>
      </c>
      <c r="T45" s="2" t="e">
        <f>S45*T30</f>
        <v>#VALUE!</v>
      </c>
      <c r="U45" s="28"/>
      <c r="V45" s="2" t="e">
        <f>IF((V41-SUM(V42:V44))&lt;=25,V41-SUM(V42:V44),25)</f>
        <v>#VALUE!</v>
      </c>
      <c r="W45" s="2" t="e">
        <f>V45*T33</f>
        <v>#VALUE!</v>
      </c>
      <c r="X45" s="2" t="e">
        <f>IF((X41-SUM(X42:X44))&lt;=25,X41-SUM(X42:X44),25)</f>
        <v>#VALUE!</v>
      </c>
      <c r="Y45" s="2" t="e">
        <f>X45*T33</f>
        <v>#VALUE!</v>
      </c>
      <c r="Z45" s="28"/>
      <c r="AA45" s="2" t="e">
        <f>IF((AA41-SUM(AA42:AA44))&lt;=25,AA41-SUM(AA42:AA44),25)</f>
        <v>#VALUE!</v>
      </c>
      <c r="AB45" s="2" t="e">
        <f>AA45*T33</f>
        <v>#VALUE!</v>
      </c>
      <c r="AC45" s="2" t="e">
        <f>IF((AC41-SUM(AC42:AC44))&lt;=25,AC41-SUM(AC42:AC44),25)</f>
        <v>#VALUE!</v>
      </c>
      <c r="AD45" s="2" t="e">
        <f>AC45*T33</f>
        <v>#VALUE!</v>
      </c>
      <c r="AE45" s="28"/>
      <c r="AF45" s="2" t="e">
        <f>IF((AF41-SUM(AF42:AF44))&lt;=25,AF41-SUM(AF42:AF44),25)</f>
        <v>#VALUE!</v>
      </c>
      <c r="AG45" s="2" t="e">
        <f>AF45*T33</f>
        <v>#VALUE!</v>
      </c>
      <c r="AH45" s="2" t="e">
        <f>IF((AH41-SUM(AH42:AH44))&lt;=25,AH41-SUM(AH42:AH44),25)</f>
        <v>#VALUE!</v>
      </c>
      <c r="AI45" s="2" t="e">
        <f>AH45*T33</f>
        <v>#VALUE!</v>
      </c>
      <c r="AJ45" s="27"/>
      <c r="AK45" s="27"/>
    </row>
    <row r="46" spans="14:37" ht="13.5">
      <c r="N46" s="25"/>
      <c r="O46" s="25"/>
      <c r="P46" s="28"/>
      <c r="Q46" s="2" t="e">
        <f>IF((Q41-SUM(Q42:Q45))&lt;=50,Q41-SUM(Q42:Q45),50)</f>
        <v>#VALUE!</v>
      </c>
      <c r="R46" s="2" t="e">
        <f>Q46*U30</f>
        <v>#VALUE!</v>
      </c>
      <c r="S46" s="2" t="e">
        <f>IF((S41-SUM(S42:S45))&lt;=50,S41-SUM(S42:S45),50)</f>
        <v>#VALUE!</v>
      </c>
      <c r="T46" s="2" t="e">
        <f>S46*U30</f>
        <v>#VALUE!</v>
      </c>
      <c r="U46" s="28"/>
      <c r="V46" s="2" t="e">
        <f>IF((V41-SUM(V42:V45))&lt;=50,V41-SUM(V42:V45),50)</f>
        <v>#VALUE!</v>
      </c>
      <c r="W46" s="2" t="e">
        <f>V46*U30</f>
        <v>#VALUE!</v>
      </c>
      <c r="X46" s="2" t="e">
        <f>IF((X41-SUM(X42:X45))&lt;=50,X41-SUM(X42:X45),50)</f>
        <v>#VALUE!</v>
      </c>
      <c r="Y46" s="2" t="e">
        <f>X46*U30</f>
        <v>#VALUE!</v>
      </c>
      <c r="Z46" s="28"/>
      <c r="AA46" s="2" t="e">
        <f>IF((AA41-SUM(AA42:AA45))&lt;=50,AA41-SUM(AA42:AA45),50)</f>
        <v>#VALUE!</v>
      </c>
      <c r="AB46" s="2" t="e">
        <f>AA46*U30</f>
        <v>#VALUE!</v>
      </c>
      <c r="AC46" s="2" t="e">
        <f>IF((AC41-SUM(AC42:AC45))&lt;=50,AC41-SUM(AC42:AC45),50)</f>
        <v>#VALUE!</v>
      </c>
      <c r="AD46" s="2" t="e">
        <f>AC46*U30</f>
        <v>#VALUE!</v>
      </c>
      <c r="AE46" s="28"/>
      <c r="AF46" s="2" t="e">
        <f>IF((AF41-SUM(AF42:AF45))&lt;=50,AF41-SUM(AF42:AF45),50)</f>
        <v>#VALUE!</v>
      </c>
      <c r="AG46" s="2" t="e">
        <f>AF46*U30</f>
        <v>#VALUE!</v>
      </c>
      <c r="AH46" s="2" t="e">
        <f>IF((AH41-SUM(AH42:AH45))&lt;=50,AH41-SUM(AH42:AH45),50)</f>
        <v>#VALUE!</v>
      </c>
      <c r="AI46" s="2" t="e">
        <f>AH46*U30</f>
        <v>#VALUE!</v>
      </c>
      <c r="AJ46" s="27"/>
      <c r="AK46" s="27"/>
    </row>
    <row r="47" spans="14:37" ht="13.5">
      <c r="N47" s="25"/>
      <c r="O47" s="25"/>
      <c r="P47" s="28"/>
      <c r="Q47" s="2" t="e">
        <f>Q41-SUM(Q42:Q46)</f>
        <v>#VALUE!</v>
      </c>
      <c r="R47" s="2" t="e">
        <f>Q47*V30</f>
        <v>#VALUE!</v>
      </c>
      <c r="S47" s="2" t="e">
        <f>S41-SUM(S42:S46)</f>
        <v>#VALUE!</v>
      </c>
      <c r="T47" s="2" t="e">
        <f>S47*V30</f>
        <v>#VALUE!</v>
      </c>
      <c r="U47" s="28"/>
      <c r="V47" s="2" t="e">
        <f>V41-SUM(V42:V46)</f>
        <v>#VALUE!</v>
      </c>
      <c r="W47" s="2" t="e">
        <f>V47*V30</f>
        <v>#VALUE!</v>
      </c>
      <c r="X47" s="2" t="e">
        <f>X41-SUM(X42:X46)</f>
        <v>#VALUE!</v>
      </c>
      <c r="Y47" s="2" t="e">
        <f>X47*V30</f>
        <v>#VALUE!</v>
      </c>
      <c r="Z47" s="28"/>
      <c r="AA47" s="2" t="e">
        <f>AA41-SUM(AA42:AA46)</f>
        <v>#VALUE!</v>
      </c>
      <c r="AB47" s="2" t="e">
        <f>AA47*V30</f>
        <v>#VALUE!</v>
      </c>
      <c r="AC47" s="2" t="e">
        <f>AC41-SUM(AC42:AC46)</f>
        <v>#VALUE!</v>
      </c>
      <c r="AD47" s="2" t="e">
        <f>AC47*V30</f>
        <v>#VALUE!</v>
      </c>
      <c r="AE47" s="28"/>
      <c r="AF47" s="2" t="e">
        <f>AF41-SUM(AF42:AF46)</f>
        <v>#VALUE!</v>
      </c>
      <c r="AG47" s="2" t="e">
        <f>AF47*V30</f>
        <v>#VALUE!</v>
      </c>
      <c r="AH47" s="2" t="e">
        <f>AH41-SUM(AH42:AH46)</f>
        <v>#VALUE!</v>
      </c>
      <c r="AI47" s="2" t="e">
        <f>AH47*V30</f>
        <v>#VALUE!</v>
      </c>
      <c r="AJ47" s="27"/>
      <c r="AK47" s="27"/>
    </row>
    <row r="48" spans="14:37" ht="13.5">
      <c r="N48" s="25"/>
      <c r="O48" s="2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7"/>
      <c r="AK48" s="27"/>
    </row>
    <row r="49" spans="14:37" ht="13.5">
      <c r="N49" s="25"/>
      <c r="O49" s="25"/>
      <c r="P49" s="29" t="s">
        <v>51</v>
      </c>
      <c r="Q49" s="2" t="e">
        <f>ROUND(P76/2,0)</f>
        <v>#VALUE!</v>
      </c>
      <c r="R49" s="2"/>
      <c r="S49" s="30" t="e">
        <f>P76-Q49</f>
        <v>#VALUE!</v>
      </c>
      <c r="T49" s="2"/>
      <c r="U49" s="29" t="s">
        <v>52</v>
      </c>
      <c r="V49" s="2" t="e">
        <f>ROUND(P76/2,0)</f>
        <v>#VALUE!</v>
      </c>
      <c r="W49" s="2"/>
      <c r="X49" s="30" t="e">
        <f>P76-V49</f>
        <v>#VALUE!</v>
      </c>
      <c r="Y49" s="2"/>
      <c r="Z49" s="29" t="s">
        <v>53</v>
      </c>
      <c r="AA49" s="2" t="e">
        <f>ROUND(P76/2,0)</f>
        <v>#VALUE!</v>
      </c>
      <c r="AB49" s="2"/>
      <c r="AC49" s="30" t="e">
        <f>P76-AA49</f>
        <v>#VALUE!</v>
      </c>
      <c r="AD49" s="2"/>
      <c r="AE49" s="29" t="s">
        <v>54</v>
      </c>
      <c r="AF49" s="2" t="e">
        <f>ROUND(P76/2,0)</f>
        <v>#VALUE!</v>
      </c>
      <c r="AG49" s="2"/>
      <c r="AH49" s="30" t="e">
        <f>P76-AF49</f>
        <v>#VALUE!</v>
      </c>
      <c r="AI49" s="2"/>
      <c r="AJ49" s="27"/>
      <c r="AK49" s="27"/>
    </row>
    <row r="50" spans="14:37" ht="13.5">
      <c r="N50" s="25"/>
      <c r="O50" s="25"/>
      <c r="P50" s="26">
        <f>IF(P76="","",ROUNDDOWN(SUM(R50:R55),0)+ROUNDDOWN(SUM(T50:T55),0))</f>
      </c>
      <c r="Q50" s="2" t="e">
        <f>IF(Q49&lt;=8,Q49,8)</f>
        <v>#VALUE!</v>
      </c>
      <c r="R50" s="2" t="e">
        <f>IF(Q49="",0,Q36)</f>
        <v>#VALUE!</v>
      </c>
      <c r="S50" s="2" t="e">
        <f>IF(S49&lt;=8,S49,8)</f>
        <v>#VALUE!</v>
      </c>
      <c r="T50" s="2" t="e">
        <f>IF(S49="",0,Q36)</f>
        <v>#VALUE!</v>
      </c>
      <c r="U50" s="80">
        <f>IF(P76="","",ROUNDDOWN(SUM(W50:W55),0)+ROUNDDOWN(SUM(Y50:Y55),0))</f>
      </c>
      <c r="V50" s="2" t="e">
        <f>IF(V49&lt;=8,V49,8)</f>
        <v>#VALUE!</v>
      </c>
      <c r="W50" s="2" t="e">
        <f>IF(V49="",0,Q37)</f>
        <v>#VALUE!</v>
      </c>
      <c r="X50" s="2" t="e">
        <f>IF(X49&lt;=8,X49,8)</f>
        <v>#VALUE!</v>
      </c>
      <c r="Y50" s="2" t="e">
        <f>IF(X49="",0,Q37)</f>
        <v>#VALUE!</v>
      </c>
      <c r="Z50" s="80">
        <f>IF(P76="","",ROUNDDOWN(SUM(AB50:AB55),0)+ROUNDDOWN(SUM(AD50:AD55),0))</f>
      </c>
      <c r="AA50" s="2" t="e">
        <f>IF(AA49&lt;=8,AA49,8)</f>
        <v>#VALUE!</v>
      </c>
      <c r="AB50" s="2" t="e">
        <f>IF(AA49="",0,Q38)</f>
        <v>#VALUE!</v>
      </c>
      <c r="AC50" s="2" t="e">
        <f>IF(AC49&lt;=8,AC49,8)</f>
        <v>#VALUE!</v>
      </c>
      <c r="AD50" s="2" t="e">
        <f>IF(AC49="",0,Q38)</f>
        <v>#VALUE!</v>
      </c>
      <c r="AE50" s="80">
        <f>IF(P76="","",ROUNDDOWN(SUM(AG50:AG55),0)+ROUNDDOWN(SUM(AI50:AI55),0))</f>
      </c>
      <c r="AF50" s="2" t="e">
        <f>IF(AF49&lt;=8,AF49,8)</f>
        <v>#VALUE!</v>
      </c>
      <c r="AG50" s="2" t="e">
        <f>IF(AF49="",0,Q39)</f>
        <v>#VALUE!</v>
      </c>
      <c r="AH50" s="2" t="e">
        <f>IF(AH49&lt;=8,AH49,8)</f>
        <v>#VALUE!</v>
      </c>
      <c r="AI50" s="2" t="e">
        <f>IF(AH49="",0,Q39)</f>
        <v>#VALUE!</v>
      </c>
      <c r="AJ50" s="27"/>
      <c r="AK50" s="27"/>
    </row>
    <row r="51" spans="14:37" ht="13.5">
      <c r="N51" s="25"/>
      <c r="O51" s="25"/>
      <c r="P51" s="28"/>
      <c r="Q51" s="2" t="e">
        <f>IF((Q49-Q50)&lt;=8,Q49-Q50,8)</f>
        <v>#VALUE!</v>
      </c>
      <c r="R51" s="2" t="e">
        <f>Q51*R33</f>
        <v>#VALUE!</v>
      </c>
      <c r="S51" s="2" t="e">
        <f>IF((S49-S50)&lt;=8,S49-S50,8)</f>
        <v>#VALUE!</v>
      </c>
      <c r="T51" s="2" t="e">
        <f>S51*R33</f>
        <v>#VALUE!</v>
      </c>
      <c r="U51" s="28"/>
      <c r="V51" s="2" t="e">
        <f>IF((V49-V50)&lt;=8,V49-V50,8)</f>
        <v>#VALUE!</v>
      </c>
      <c r="W51" s="2" t="e">
        <f>V51*R33</f>
        <v>#VALUE!</v>
      </c>
      <c r="X51" s="2" t="e">
        <f>IF((X49-X50)&lt;=8,X49-X50,8)</f>
        <v>#VALUE!</v>
      </c>
      <c r="Y51" s="2" t="e">
        <f>X51*R33</f>
        <v>#VALUE!</v>
      </c>
      <c r="Z51" s="28"/>
      <c r="AA51" s="2" t="e">
        <f>IF((AA49-AA50)&lt;=8,AA49-AA50,8)</f>
        <v>#VALUE!</v>
      </c>
      <c r="AB51" s="2" t="e">
        <f>AA51*R33</f>
        <v>#VALUE!</v>
      </c>
      <c r="AC51" s="2" t="e">
        <f>IF((AC49-AC50)&lt;=8,AC49-AC50,8)</f>
        <v>#VALUE!</v>
      </c>
      <c r="AD51" s="2" t="e">
        <f>AC51*R33</f>
        <v>#VALUE!</v>
      </c>
      <c r="AE51" s="28"/>
      <c r="AF51" s="2" t="e">
        <f>IF((AF49-AF50)&lt;=8,AF49-AF50,8)</f>
        <v>#VALUE!</v>
      </c>
      <c r="AG51" s="2" t="e">
        <f>AF51*R33</f>
        <v>#VALUE!</v>
      </c>
      <c r="AH51" s="2" t="e">
        <f>IF((AH49-AH50)&lt;=8,AH49-AH50,8)</f>
        <v>#VALUE!</v>
      </c>
      <c r="AI51" s="31" t="e">
        <f>AH51*R33</f>
        <v>#VALUE!</v>
      </c>
      <c r="AJ51" s="27"/>
      <c r="AK51" s="27"/>
    </row>
    <row r="52" spans="14:37" ht="13.5">
      <c r="N52" s="25"/>
      <c r="O52" s="25"/>
      <c r="P52" s="28"/>
      <c r="Q52" s="2" t="e">
        <f>IF((Q49-SUM(Q50:Q51))&lt;=9,Q49-SUM(Q50:Q51),9)</f>
        <v>#VALUE!</v>
      </c>
      <c r="R52" s="2" t="e">
        <f>Q52*S33</f>
        <v>#VALUE!</v>
      </c>
      <c r="S52" s="2" t="e">
        <f>IF((S49-SUM(S50:S51))&lt;=9,S49-SUM(S50:S51),9)</f>
        <v>#VALUE!</v>
      </c>
      <c r="T52" s="2" t="e">
        <f>S52*S33</f>
        <v>#VALUE!</v>
      </c>
      <c r="U52" s="28"/>
      <c r="V52" s="2" t="e">
        <f>IF((V49-SUM(V50:V51))&lt;=9,V49-SUM(V50:V51),9)</f>
        <v>#VALUE!</v>
      </c>
      <c r="W52" s="2" t="e">
        <f>V52*S33</f>
        <v>#VALUE!</v>
      </c>
      <c r="X52" s="2" t="e">
        <f>IF((X49-SUM(X50:X51))&lt;=9,X49-SUM(X50:X51),9)</f>
        <v>#VALUE!</v>
      </c>
      <c r="Y52" s="2" t="e">
        <f>X52*S33</f>
        <v>#VALUE!</v>
      </c>
      <c r="Z52" s="28"/>
      <c r="AA52" s="2" t="e">
        <f>IF((AA49-SUM(AA50:AA51))&lt;=9,AA49-SUM(AA50:AA51),9)</f>
        <v>#VALUE!</v>
      </c>
      <c r="AB52" s="2" t="e">
        <f>AA52*S33</f>
        <v>#VALUE!</v>
      </c>
      <c r="AC52" s="2" t="e">
        <f>IF((AC49-SUM(AC50:AC51))&lt;=9,AC49-SUM(AC50:AC51),9)</f>
        <v>#VALUE!</v>
      </c>
      <c r="AD52" s="2" t="e">
        <f>AC52*S33</f>
        <v>#VALUE!</v>
      </c>
      <c r="AE52" s="28"/>
      <c r="AF52" s="2" t="e">
        <f>IF((AF49-SUM(AF50:AF51))&lt;=9,AF49-SUM(AF50:AF51),9)</f>
        <v>#VALUE!</v>
      </c>
      <c r="AG52" s="2" t="e">
        <f>AF52*S33</f>
        <v>#VALUE!</v>
      </c>
      <c r="AH52" s="2" t="e">
        <f>IF((AH49-SUM(AH50:AH51))&lt;=9,AH49-SUM(AH50:AH51),9)</f>
        <v>#VALUE!</v>
      </c>
      <c r="AI52" s="2" t="e">
        <f>AH52*S33</f>
        <v>#VALUE!</v>
      </c>
      <c r="AJ52" s="27"/>
      <c r="AK52" s="27"/>
    </row>
    <row r="53" spans="14:37" ht="13.5">
      <c r="N53" s="25"/>
      <c r="O53" s="25"/>
      <c r="P53" s="28"/>
      <c r="Q53" s="2" t="e">
        <f>IF((Q49-SUM(Q50:Q52))&lt;=25,Q49-SUM(Q50:Q52),25)</f>
        <v>#VALUE!</v>
      </c>
      <c r="R53" s="2" t="e">
        <f>Q53*T33</f>
        <v>#VALUE!</v>
      </c>
      <c r="S53" s="2" t="e">
        <f>IF((S49-SUM(S50:S52))&lt;=25,S49-SUM(S50:S52),25)</f>
        <v>#VALUE!</v>
      </c>
      <c r="T53" s="2" t="e">
        <f>S53*T33</f>
        <v>#VALUE!</v>
      </c>
      <c r="U53" s="28"/>
      <c r="V53" s="2" t="e">
        <f>IF((V49-SUM(V50:V52))&lt;=25,V49-SUM(V50:V52),25)</f>
        <v>#VALUE!</v>
      </c>
      <c r="W53" s="2" t="e">
        <f>V53*T33</f>
        <v>#VALUE!</v>
      </c>
      <c r="X53" s="2" t="e">
        <f>IF((X49-SUM(X50:X52))&lt;=25,X49-SUM(X50:X52),25)</f>
        <v>#VALUE!</v>
      </c>
      <c r="Y53" s="2" t="e">
        <f>X53*T33</f>
        <v>#VALUE!</v>
      </c>
      <c r="Z53" s="28"/>
      <c r="AA53" s="2" t="e">
        <f>IF((AA49-SUM(AA50:AA52))&lt;=25,AA49-SUM(AA50:AA52),25)</f>
        <v>#VALUE!</v>
      </c>
      <c r="AB53" s="2" t="e">
        <f>AA53*T33</f>
        <v>#VALUE!</v>
      </c>
      <c r="AC53" s="2" t="e">
        <f>IF((AC49-SUM(AC50:AC52))&lt;=25,AC49-SUM(AC50:AC52),25)</f>
        <v>#VALUE!</v>
      </c>
      <c r="AD53" s="2" t="e">
        <f>AC53*T33</f>
        <v>#VALUE!</v>
      </c>
      <c r="AE53" s="28"/>
      <c r="AF53" s="2" t="e">
        <f>IF((AF49-SUM(AF50:AF52))&lt;=25,AF49-SUM(AF50:AF52),25)</f>
        <v>#VALUE!</v>
      </c>
      <c r="AG53" s="2" t="e">
        <f>AF53*T33</f>
        <v>#VALUE!</v>
      </c>
      <c r="AH53" s="2" t="e">
        <f>IF((AH49-SUM(AH50:AH52))&lt;=25,AH49-SUM(AH50:AH52),25)</f>
        <v>#VALUE!</v>
      </c>
      <c r="AI53" s="2" t="e">
        <f>AH53*T33</f>
        <v>#VALUE!</v>
      </c>
      <c r="AJ53" s="27"/>
      <c r="AK53" s="27"/>
    </row>
    <row r="54" spans="14:37" ht="13.5">
      <c r="N54" s="25"/>
      <c r="O54" s="25"/>
      <c r="P54" s="28"/>
      <c r="Q54" s="2" t="e">
        <f>IF((Q49-SUM(Q50:Q53))&lt;=50,Q49-SUM(Q50:Q53),50)</f>
        <v>#VALUE!</v>
      </c>
      <c r="R54" s="2" t="e">
        <f>Q54*U30</f>
        <v>#VALUE!</v>
      </c>
      <c r="S54" s="2" t="e">
        <f>IF((S49-SUM(S50:S53))&lt;=50,S49-SUM(S50:S53),50)</f>
        <v>#VALUE!</v>
      </c>
      <c r="T54" s="2" t="e">
        <f>S54*U30</f>
        <v>#VALUE!</v>
      </c>
      <c r="U54" s="28"/>
      <c r="V54" s="2" t="e">
        <f>IF((V49-SUM(V50:V53))&lt;=50,V49-SUM(V50:V53),50)</f>
        <v>#VALUE!</v>
      </c>
      <c r="W54" s="2" t="e">
        <f>V54*U30</f>
        <v>#VALUE!</v>
      </c>
      <c r="X54" s="2" t="e">
        <f>IF((X49-SUM(X50:X53))&lt;=50,X49-SUM(X50:X53),50)</f>
        <v>#VALUE!</v>
      </c>
      <c r="Y54" s="2" t="e">
        <f>X54*U30</f>
        <v>#VALUE!</v>
      </c>
      <c r="Z54" s="28"/>
      <c r="AA54" s="2" t="e">
        <f>IF((AA49-SUM(AA50:AA53))&lt;=50,AA49-SUM(AA50:AA53),50)</f>
        <v>#VALUE!</v>
      </c>
      <c r="AB54" s="2" t="e">
        <f>AA54*U30</f>
        <v>#VALUE!</v>
      </c>
      <c r="AC54" s="2" t="e">
        <f>IF((AC49-SUM(AC50:AC53))&lt;=50,AC49-SUM(AC50:AC53),50)</f>
        <v>#VALUE!</v>
      </c>
      <c r="AD54" s="2" t="e">
        <f>AC54*U30</f>
        <v>#VALUE!</v>
      </c>
      <c r="AE54" s="28"/>
      <c r="AF54" s="2" t="e">
        <f>IF((AF49-SUM(AF50:AF53))&lt;=50,AF49-SUM(AF50:AF53),50)</f>
        <v>#VALUE!</v>
      </c>
      <c r="AG54" s="2" t="e">
        <f>AF54*U30</f>
        <v>#VALUE!</v>
      </c>
      <c r="AH54" s="2" t="e">
        <f>IF((AH49-SUM(AH50:AH53))&lt;=50,AH49-SUM(AH50:AH53),50)</f>
        <v>#VALUE!</v>
      </c>
      <c r="AI54" s="2" t="e">
        <f>AH54*U30</f>
        <v>#VALUE!</v>
      </c>
      <c r="AJ54" s="27"/>
      <c r="AK54" s="27"/>
    </row>
    <row r="55" spans="14:37" ht="13.5">
      <c r="N55" s="25"/>
      <c r="O55" s="25"/>
      <c r="P55" s="28"/>
      <c r="Q55" s="2" t="e">
        <f>Q49-SUM(Q50:Q54)</f>
        <v>#VALUE!</v>
      </c>
      <c r="R55" s="2" t="e">
        <f>Q55*V30</f>
        <v>#VALUE!</v>
      </c>
      <c r="S55" s="2" t="e">
        <f>S49-SUM(S50:S54)</f>
        <v>#VALUE!</v>
      </c>
      <c r="T55" s="2" t="e">
        <f>S55*V30</f>
        <v>#VALUE!</v>
      </c>
      <c r="U55" s="28"/>
      <c r="V55" s="2" t="e">
        <f>V49-SUM(V50:V54)</f>
        <v>#VALUE!</v>
      </c>
      <c r="W55" s="2" t="e">
        <f>V55*V30</f>
        <v>#VALUE!</v>
      </c>
      <c r="X55" s="2" t="e">
        <f>X49-SUM(X50:X54)</f>
        <v>#VALUE!</v>
      </c>
      <c r="Y55" s="2" t="e">
        <f>X55*V30</f>
        <v>#VALUE!</v>
      </c>
      <c r="Z55" s="28"/>
      <c r="AA55" s="2" t="e">
        <f>AA49-SUM(AA50:AA54)</f>
        <v>#VALUE!</v>
      </c>
      <c r="AB55" s="2" t="e">
        <f>AA55*V30</f>
        <v>#VALUE!</v>
      </c>
      <c r="AC55" s="2" t="e">
        <f>AC49-SUM(AC50:AC54)</f>
        <v>#VALUE!</v>
      </c>
      <c r="AD55" s="2" t="e">
        <f>AC55*V30</f>
        <v>#VALUE!</v>
      </c>
      <c r="AE55" s="28"/>
      <c r="AF55" s="2" t="e">
        <f>AF49-SUM(AF50:AF54)</f>
        <v>#VALUE!</v>
      </c>
      <c r="AG55" s="2" t="e">
        <f>AF55*V30</f>
        <v>#VALUE!</v>
      </c>
      <c r="AH55" s="2" t="e">
        <f>AH49-SUM(AH50:AH54)</f>
        <v>#VALUE!</v>
      </c>
      <c r="AI55" s="2" t="e">
        <f>AH55*V30</f>
        <v>#VALUE!</v>
      </c>
      <c r="AJ55" s="27"/>
      <c r="AK55" s="27"/>
    </row>
    <row r="56" spans="14:37" ht="14.25" thickBot="1">
      <c r="N56" s="25"/>
      <c r="O56" s="32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4"/>
      <c r="AK56" s="27"/>
    </row>
    <row r="57" spans="14:37" ht="13.5">
      <c r="N57" s="25"/>
      <c r="O57" s="19" t="s">
        <v>3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4"/>
      <c r="AC57" s="28"/>
      <c r="AD57" s="28"/>
      <c r="AE57" s="28"/>
      <c r="AF57" s="28"/>
      <c r="AG57" s="28"/>
      <c r="AH57" s="28"/>
      <c r="AI57" s="28"/>
      <c r="AJ57" s="28"/>
      <c r="AK57" s="27"/>
    </row>
    <row r="58" spans="14:37" ht="13.5">
      <c r="N58" s="25"/>
      <c r="O58" s="25"/>
      <c r="P58" s="29" t="s">
        <v>55</v>
      </c>
      <c r="Q58" s="30">
        <f>P76</f>
      </c>
      <c r="R58" s="2"/>
      <c r="S58" s="29" t="s">
        <v>56</v>
      </c>
      <c r="T58" s="30">
        <f>P76</f>
      </c>
      <c r="U58" s="2"/>
      <c r="V58" s="29" t="s">
        <v>57</v>
      </c>
      <c r="W58" s="30">
        <f>P76</f>
      </c>
      <c r="X58" s="2"/>
      <c r="Y58" s="29" t="s">
        <v>58</v>
      </c>
      <c r="Z58" s="30">
        <f>P76</f>
      </c>
      <c r="AA58" s="2"/>
      <c r="AB58" s="27"/>
      <c r="AC58" s="28"/>
      <c r="AD58" s="28"/>
      <c r="AE58" s="28"/>
      <c r="AF58" s="28"/>
      <c r="AG58" s="28"/>
      <c r="AH58" s="28"/>
      <c r="AI58" s="28"/>
      <c r="AJ58" s="28"/>
      <c r="AK58" s="27"/>
    </row>
    <row r="59" spans="14:37" ht="13.5">
      <c r="N59" s="25"/>
      <c r="O59" s="25"/>
      <c r="P59" s="26">
        <f>IF(P76="","",ROUNDDOWN(SUM(R59:R64),0))</f>
      </c>
      <c r="Q59" s="2">
        <f>IF(Q58&lt;=8,Q58,8)</f>
        <v>8</v>
      </c>
      <c r="R59" s="2">
        <f>IF(Q58="",0,Q30)</f>
        <v>0</v>
      </c>
      <c r="S59" s="80">
        <f>IF(P76="","",ROUNDDOWN(SUM(U59:U64),0))</f>
      </c>
      <c r="T59" s="2">
        <f>IF(T58&lt;=8,T58,8)</f>
        <v>8</v>
      </c>
      <c r="U59" s="2">
        <f>IF(T58="",0,Q33)</f>
        <v>0</v>
      </c>
      <c r="V59" s="80">
        <f>IF(P76="","",ROUNDDOWN(SUM(X59:X64),0))</f>
      </c>
      <c r="W59" s="2">
        <f>IF(W58&lt;=8,W58,8)</f>
        <v>8</v>
      </c>
      <c r="X59" s="2">
        <f>IF(W58="",0,Q34)</f>
        <v>0</v>
      </c>
      <c r="Y59" s="81">
        <f>IF(P76="","",ROUNDDOWN(SUM(AA59:AA64),0))</f>
      </c>
      <c r="Z59" s="2">
        <f>IF(Z58&lt;=8,Z58,8)</f>
        <v>8</v>
      </c>
      <c r="AA59" s="2">
        <f>IF(Z58="",0,Q35)</f>
        <v>0</v>
      </c>
      <c r="AB59" s="27"/>
      <c r="AC59" s="28"/>
      <c r="AD59" s="28"/>
      <c r="AE59" s="28"/>
      <c r="AF59" s="28"/>
      <c r="AG59" s="28"/>
      <c r="AH59" s="28"/>
      <c r="AI59" s="28"/>
      <c r="AJ59" s="28"/>
      <c r="AK59" s="27"/>
    </row>
    <row r="60" spans="14:37" ht="13.5">
      <c r="N60" s="25"/>
      <c r="O60" s="25"/>
      <c r="P60" s="28"/>
      <c r="Q60" s="2" t="e">
        <f>IF((Q58-Q59)&lt;=8,Q58-Q59,8)</f>
        <v>#VALUE!</v>
      </c>
      <c r="R60" s="2" t="e">
        <f>Q60*R30</f>
        <v>#VALUE!</v>
      </c>
      <c r="S60" s="28"/>
      <c r="T60" s="2" t="e">
        <f>IF((T58-T59)&lt;=8,T58-T59,8)</f>
        <v>#VALUE!</v>
      </c>
      <c r="U60" s="2" t="e">
        <f>T60*R33</f>
        <v>#VALUE!</v>
      </c>
      <c r="V60" s="28"/>
      <c r="W60" s="2" t="e">
        <f>IF((W58-W59)&lt;=8,W58-W59,8)</f>
        <v>#VALUE!</v>
      </c>
      <c r="X60" s="2" t="e">
        <f>W60*R33</f>
        <v>#VALUE!</v>
      </c>
      <c r="Y60" s="28"/>
      <c r="Z60" s="2" t="e">
        <f>IF((Z58-Z59)&lt;=8,Z58-Z59,8)</f>
        <v>#VALUE!</v>
      </c>
      <c r="AA60" s="2" t="e">
        <f>Z60*R33</f>
        <v>#VALUE!</v>
      </c>
      <c r="AB60" s="27"/>
      <c r="AC60" s="28"/>
      <c r="AD60" s="28"/>
      <c r="AE60" s="28"/>
      <c r="AF60" s="28"/>
      <c r="AG60" s="28"/>
      <c r="AH60" s="28"/>
      <c r="AI60" s="28"/>
      <c r="AJ60" s="28"/>
      <c r="AK60" s="27"/>
    </row>
    <row r="61" spans="14:37" ht="13.5">
      <c r="N61" s="25"/>
      <c r="O61" s="25"/>
      <c r="P61" s="28"/>
      <c r="Q61" s="2" t="e">
        <f>IF((Q58-SUM(Q59:Q60))&lt;=9,Q58-SUM(Q59:Q60),9)</f>
        <v>#VALUE!</v>
      </c>
      <c r="R61" s="2" t="e">
        <f>Q61*S30</f>
        <v>#VALUE!</v>
      </c>
      <c r="S61" s="28"/>
      <c r="T61" s="2" t="e">
        <f>IF((T58-SUM(T59:T60))&lt;=9,T58-SUM(T59:T60),9)</f>
        <v>#VALUE!</v>
      </c>
      <c r="U61" s="2" t="e">
        <f>T61*S33</f>
        <v>#VALUE!</v>
      </c>
      <c r="V61" s="28"/>
      <c r="W61" s="2" t="e">
        <f>IF((W58-SUM(W59:W60))&lt;=9,W58-SUM(W59:W60),9)</f>
        <v>#VALUE!</v>
      </c>
      <c r="X61" s="2" t="e">
        <f>W61*S33</f>
        <v>#VALUE!</v>
      </c>
      <c r="Y61" s="28"/>
      <c r="Z61" s="2" t="e">
        <f>IF((Z58-SUM(Z59:Z60))&lt;=9,Z58-SUM(Z59:Z60),9)</f>
        <v>#VALUE!</v>
      </c>
      <c r="AA61" s="2" t="e">
        <f>Z61*S33</f>
        <v>#VALUE!</v>
      </c>
      <c r="AB61" s="27"/>
      <c r="AC61" s="28"/>
      <c r="AD61" s="28"/>
      <c r="AE61" s="28"/>
      <c r="AF61" s="28"/>
      <c r="AG61" s="28"/>
      <c r="AH61" s="28"/>
      <c r="AI61" s="28"/>
      <c r="AJ61" s="28"/>
      <c r="AK61" s="27"/>
    </row>
    <row r="62" spans="14:37" ht="13.5">
      <c r="N62" s="25"/>
      <c r="O62" s="25"/>
      <c r="P62" s="28"/>
      <c r="Q62" s="2" t="e">
        <f>IF((Q58-SUM(Q59:Q61))&lt;=25,Q58-SUM(Q59:Q61),25)</f>
        <v>#VALUE!</v>
      </c>
      <c r="R62" s="2" t="e">
        <f>Q62*T30</f>
        <v>#VALUE!</v>
      </c>
      <c r="S62" s="28"/>
      <c r="T62" s="2" t="e">
        <f>IF((T58-SUM(T59:T61))&lt;=25,T58-SUM(T59:T61),25)</f>
        <v>#VALUE!</v>
      </c>
      <c r="U62" s="2" t="e">
        <f>T62*T33</f>
        <v>#VALUE!</v>
      </c>
      <c r="V62" s="28"/>
      <c r="W62" s="2" t="e">
        <f>IF((W58-SUM(W59:W61))&lt;=25,W58-SUM(W59:W61),25)</f>
        <v>#VALUE!</v>
      </c>
      <c r="X62" s="2" t="e">
        <f>W62*T33</f>
        <v>#VALUE!</v>
      </c>
      <c r="Y62" s="28"/>
      <c r="Z62" s="2" t="e">
        <f>IF((Z58-SUM(Z59:Z61))&lt;=25,Z58-SUM(Z59:Z61),25)</f>
        <v>#VALUE!</v>
      </c>
      <c r="AA62" s="2" t="e">
        <f>Z62*T33</f>
        <v>#VALUE!</v>
      </c>
      <c r="AB62" s="27"/>
      <c r="AC62" s="28"/>
      <c r="AD62" s="28"/>
      <c r="AE62" s="28"/>
      <c r="AF62" s="28"/>
      <c r="AG62" s="28"/>
      <c r="AH62" s="28"/>
      <c r="AI62" s="28"/>
      <c r="AJ62" s="28"/>
      <c r="AK62" s="27"/>
    </row>
    <row r="63" spans="14:37" ht="13.5">
      <c r="N63" s="25"/>
      <c r="O63" s="25"/>
      <c r="P63" s="28"/>
      <c r="Q63" s="2" t="e">
        <f>IF((Q58-SUM(Q59:Q62))&lt;=50,Q58-SUM(Q59:Q62),50)</f>
        <v>#VALUE!</v>
      </c>
      <c r="R63" s="2" t="e">
        <f>Q63*U30</f>
        <v>#VALUE!</v>
      </c>
      <c r="S63" s="28"/>
      <c r="T63" s="2" t="e">
        <f>IF((T58-SUM(T59:T62))&lt;=50,T58-SUM(T59:T62),50)</f>
        <v>#VALUE!</v>
      </c>
      <c r="U63" s="2" t="e">
        <f>T63*U30</f>
        <v>#VALUE!</v>
      </c>
      <c r="V63" s="28"/>
      <c r="W63" s="2" t="e">
        <f>IF((W58-SUM(W59:W62))&lt;=50,W58-SUM(W59:W62),50)</f>
        <v>#VALUE!</v>
      </c>
      <c r="X63" s="2" t="e">
        <f>W63*U30</f>
        <v>#VALUE!</v>
      </c>
      <c r="Y63" s="28"/>
      <c r="Z63" s="2" t="e">
        <f>IF((Z58-SUM(Z59:Z62))&lt;=50,Z58-SUM(Z59:Z62),50)</f>
        <v>#VALUE!</v>
      </c>
      <c r="AA63" s="2" t="e">
        <f>Z63*U30</f>
        <v>#VALUE!</v>
      </c>
      <c r="AB63" s="27"/>
      <c r="AC63" s="28"/>
      <c r="AD63" s="28"/>
      <c r="AE63" s="28"/>
      <c r="AF63" s="28"/>
      <c r="AG63" s="28"/>
      <c r="AH63" s="28"/>
      <c r="AI63" s="28"/>
      <c r="AJ63" s="28"/>
      <c r="AK63" s="27"/>
    </row>
    <row r="64" spans="14:37" ht="13.5">
      <c r="N64" s="25"/>
      <c r="O64" s="25"/>
      <c r="P64" s="28"/>
      <c r="Q64" s="2" t="e">
        <f>Q58-SUM(Q59:Q63)</f>
        <v>#VALUE!</v>
      </c>
      <c r="R64" s="2" t="e">
        <f>Q64*V30</f>
        <v>#VALUE!</v>
      </c>
      <c r="S64" s="28"/>
      <c r="T64" s="2" t="e">
        <f>T58-SUM(T59:T63)</f>
        <v>#VALUE!</v>
      </c>
      <c r="U64" s="2" t="e">
        <f>T64*V30</f>
        <v>#VALUE!</v>
      </c>
      <c r="V64" s="28"/>
      <c r="W64" s="2" t="e">
        <f>W58-SUM(W59:W63)</f>
        <v>#VALUE!</v>
      </c>
      <c r="X64" s="2" t="e">
        <f>W64*V30</f>
        <v>#VALUE!</v>
      </c>
      <c r="Y64" s="28"/>
      <c r="Z64" s="2" t="e">
        <f>Z58-SUM(Z59:Z63)</f>
        <v>#VALUE!</v>
      </c>
      <c r="AA64" s="2" t="e">
        <f>Z64*V30</f>
        <v>#VALUE!</v>
      </c>
      <c r="AB64" s="27"/>
      <c r="AC64" s="28"/>
      <c r="AD64" s="28"/>
      <c r="AE64" s="28"/>
      <c r="AF64" s="28"/>
      <c r="AG64" s="28"/>
      <c r="AH64" s="28"/>
      <c r="AI64" s="28"/>
      <c r="AJ64" s="28"/>
      <c r="AK64" s="27"/>
    </row>
    <row r="65" spans="14:37" ht="13.5">
      <c r="N65" s="25"/>
      <c r="O65" s="2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7"/>
      <c r="AC65" s="28"/>
      <c r="AD65" s="28"/>
      <c r="AE65" s="28"/>
      <c r="AF65" s="28"/>
      <c r="AG65" s="28"/>
      <c r="AH65" s="28"/>
      <c r="AI65" s="28"/>
      <c r="AJ65" s="28"/>
      <c r="AK65" s="27"/>
    </row>
    <row r="66" spans="14:37" ht="13.5">
      <c r="N66" s="25"/>
      <c r="O66" s="25"/>
      <c r="P66" s="29" t="s">
        <v>59</v>
      </c>
      <c r="Q66" s="30">
        <f>P76</f>
      </c>
      <c r="R66" s="2"/>
      <c r="S66" s="29" t="s">
        <v>60</v>
      </c>
      <c r="T66" s="30">
        <f>P76</f>
      </c>
      <c r="U66" s="2"/>
      <c r="V66" s="29" t="s">
        <v>61</v>
      </c>
      <c r="W66" s="30">
        <f>P76</f>
      </c>
      <c r="X66" s="2"/>
      <c r="Y66" s="29" t="s">
        <v>62</v>
      </c>
      <c r="Z66" s="30">
        <f>P76</f>
      </c>
      <c r="AA66" s="2"/>
      <c r="AB66" s="27"/>
      <c r="AC66" s="28"/>
      <c r="AD66" s="28"/>
      <c r="AE66" s="28"/>
      <c r="AF66" s="28"/>
      <c r="AG66" s="28"/>
      <c r="AH66" s="28"/>
      <c r="AI66" s="28"/>
      <c r="AJ66" s="28"/>
      <c r="AK66" s="27"/>
    </row>
    <row r="67" spans="14:37" ht="13.5">
      <c r="N67" s="25"/>
      <c r="O67" s="25"/>
      <c r="P67" s="26">
        <f>IF(P76="","",ROUNDDOWN(SUM(R67:R72),0))</f>
      </c>
      <c r="Q67" s="2">
        <f>IF(Q66&lt;=8,Q66,8)</f>
        <v>8</v>
      </c>
      <c r="R67" s="2">
        <f>IF(Q66="",0,Q36)</f>
        <v>0</v>
      </c>
      <c r="S67" s="80">
        <f>IF(P76="","",ROUNDDOWN(SUM(U67:U72),0))</f>
      </c>
      <c r="T67" s="2">
        <f>IF(T66&lt;=8,T66,8)</f>
        <v>8</v>
      </c>
      <c r="U67" s="2">
        <f>IF(T66="",0,Q37)</f>
        <v>0</v>
      </c>
      <c r="V67" s="80">
        <f>IF(P76="","",ROUNDDOWN(SUM(X67:X72),0))</f>
      </c>
      <c r="W67" s="2">
        <f>IF(W66&lt;=8,W66,8)</f>
        <v>8</v>
      </c>
      <c r="X67" s="2">
        <f>IF(W66="",0,Q38)</f>
        <v>0</v>
      </c>
      <c r="Y67" s="81">
        <f>IF(P76="","",ROUNDDOWN(SUM(AA67:AA72),0))</f>
      </c>
      <c r="Z67" s="2">
        <f>IF(Z66&lt;=8,Z66,8)</f>
        <v>8</v>
      </c>
      <c r="AA67" s="2">
        <f>IF(Z66="",0,Q39)</f>
        <v>0</v>
      </c>
      <c r="AB67" s="27"/>
      <c r="AC67" s="28"/>
      <c r="AD67" s="28"/>
      <c r="AE67" s="28"/>
      <c r="AF67" s="28"/>
      <c r="AG67" s="28"/>
      <c r="AH67" s="28"/>
      <c r="AI67" s="28"/>
      <c r="AJ67" s="28"/>
      <c r="AK67" s="27"/>
    </row>
    <row r="68" spans="14:37" ht="13.5">
      <c r="N68" s="25"/>
      <c r="O68" s="25"/>
      <c r="P68" s="28"/>
      <c r="Q68" s="2" t="e">
        <f>IF((Q66-Q67)&lt;=8,Q66-Q67,8)</f>
        <v>#VALUE!</v>
      </c>
      <c r="R68" s="2" t="e">
        <f>Q68*R33</f>
        <v>#VALUE!</v>
      </c>
      <c r="S68" s="28"/>
      <c r="T68" s="2" t="e">
        <f>IF((T66-T67)&lt;=8,T66-T67,8)</f>
        <v>#VALUE!</v>
      </c>
      <c r="U68" s="2" t="e">
        <f>T68*R33</f>
        <v>#VALUE!</v>
      </c>
      <c r="V68" s="28"/>
      <c r="W68" s="2" t="e">
        <f>IF((W66-W67)&lt;=8,W66-W67,8)</f>
        <v>#VALUE!</v>
      </c>
      <c r="X68" s="2" t="e">
        <f>W68*R33</f>
        <v>#VALUE!</v>
      </c>
      <c r="Y68" s="28"/>
      <c r="Z68" s="2" t="e">
        <f>IF((Z66-Z67)&lt;=8,Z66-Z67,8)</f>
        <v>#VALUE!</v>
      </c>
      <c r="AA68" s="2" t="e">
        <f>Z68*R33</f>
        <v>#VALUE!</v>
      </c>
      <c r="AB68" s="27"/>
      <c r="AC68" s="28"/>
      <c r="AD68" s="28"/>
      <c r="AE68" s="28"/>
      <c r="AF68" s="28"/>
      <c r="AG68" s="28"/>
      <c r="AH68" s="28"/>
      <c r="AI68" s="28"/>
      <c r="AJ68" s="28"/>
      <c r="AK68" s="27"/>
    </row>
    <row r="69" spans="14:37" ht="13.5">
      <c r="N69" s="25"/>
      <c r="O69" s="25"/>
      <c r="P69" s="28"/>
      <c r="Q69" s="2" t="e">
        <f>IF((Q66-SUM(Q67:Q68))&lt;=9,Q66-SUM(Q67:Q68),9)</f>
        <v>#VALUE!</v>
      </c>
      <c r="R69" s="2" t="e">
        <f>Q69*S33</f>
        <v>#VALUE!</v>
      </c>
      <c r="S69" s="28"/>
      <c r="T69" s="2" t="e">
        <f>IF((T66-SUM(T67:T68))&lt;=9,T66-SUM(T67:T68),9)</f>
        <v>#VALUE!</v>
      </c>
      <c r="U69" s="2" t="e">
        <f>T69*S33</f>
        <v>#VALUE!</v>
      </c>
      <c r="V69" s="28"/>
      <c r="W69" s="2" t="e">
        <f>IF((W66-SUM(W67:W68))&lt;=9,W66-SUM(W67:W68),9)</f>
        <v>#VALUE!</v>
      </c>
      <c r="X69" s="2" t="e">
        <f>W69*S33</f>
        <v>#VALUE!</v>
      </c>
      <c r="Y69" s="28"/>
      <c r="Z69" s="2" t="e">
        <f>IF((Z66-SUM(Z67:Z68))&lt;=9,Z66-SUM(Z67:Z68),9)</f>
        <v>#VALUE!</v>
      </c>
      <c r="AA69" s="2" t="e">
        <f>Z69*S33</f>
        <v>#VALUE!</v>
      </c>
      <c r="AB69" s="27"/>
      <c r="AC69" s="28"/>
      <c r="AD69" s="28"/>
      <c r="AE69" s="28"/>
      <c r="AF69" s="28"/>
      <c r="AG69" s="28"/>
      <c r="AH69" s="28"/>
      <c r="AI69" s="28"/>
      <c r="AJ69" s="28"/>
      <c r="AK69" s="27"/>
    </row>
    <row r="70" spans="14:37" ht="13.5">
      <c r="N70" s="25"/>
      <c r="O70" s="25"/>
      <c r="P70" s="28"/>
      <c r="Q70" s="2" t="e">
        <f>IF((Q66-SUM(Q67:Q69))&lt;=25,Q66-SUM(Q67:Q69),25)</f>
        <v>#VALUE!</v>
      </c>
      <c r="R70" s="2" t="e">
        <f>Q70*T33</f>
        <v>#VALUE!</v>
      </c>
      <c r="S70" s="28"/>
      <c r="T70" s="2" t="e">
        <f>IF((T66-SUM(T67:T69))&lt;=25,T66-SUM(T67:T69),25)</f>
        <v>#VALUE!</v>
      </c>
      <c r="U70" s="2" t="e">
        <f>T70*T33</f>
        <v>#VALUE!</v>
      </c>
      <c r="V70" s="28"/>
      <c r="W70" s="2" t="e">
        <f>IF((W66-SUM(W67:W69))&lt;=25,W66-SUM(W67:W69),25)</f>
        <v>#VALUE!</v>
      </c>
      <c r="X70" s="2" t="e">
        <f>W70*T33</f>
        <v>#VALUE!</v>
      </c>
      <c r="Y70" s="28"/>
      <c r="Z70" s="2" t="e">
        <f>IF((Z66-SUM(Z67:Z69))&lt;=25,Z66-SUM(Z67:Z69),25)</f>
        <v>#VALUE!</v>
      </c>
      <c r="AA70" s="2" t="e">
        <f>Z70*T33</f>
        <v>#VALUE!</v>
      </c>
      <c r="AB70" s="27"/>
      <c r="AC70" s="28"/>
      <c r="AD70" s="28"/>
      <c r="AE70" s="28"/>
      <c r="AF70" s="28"/>
      <c r="AG70" s="28"/>
      <c r="AH70" s="28"/>
      <c r="AI70" s="28"/>
      <c r="AJ70" s="28"/>
      <c r="AK70" s="27"/>
    </row>
    <row r="71" spans="14:37" ht="13.5">
      <c r="N71" s="25"/>
      <c r="O71" s="25"/>
      <c r="P71" s="28"/>
      <c r="Q71" s="2" t="e">
        <f>IF((Q66-SUM(Q67:Q70))&lt;=50,Q66-SUM(Q67:Q70),50)</f>
        <v>#VALUE!</v>
      </c>
      <c r="R71" s="2" t="e">
        <f>Q71*U30</f>
        <v>#VALUE!</v>
      </c>
      <c r="S71" s="28"/>
      <c r="T71" s="2" t="e">
        <f>IF((T66-SUM(T67:T70))&lt;=50,T66-SUM(T67:T70),50)</f>
        <v>#VALUE!</v>
      </c>
      <c r="U71" s="2" t="e">
        <f>T71*U30</f>
        <v>#VALUE!</v>
      </c>
      <c r="V71" s="28"/>
      <c r="W71" s="2" t="e">
        <f>IF((W66-SUM(W67:W70))&lt;=50,W66-SUM(W67:W70),50)</f>
        <v>#VALUE!</v>
      </c>
      <c r="X71" s="2" t="e">
        <f>W71*U30</f>
        <v>#VALUE!</v>
      </c>
      <c r="Y71" s="28"/>
      <c r="Z71" s="2" t="e">
        <f>IF((Z66-SUM(Z67:Z70))&lt;=50,Z66-SUM(Z67:Z70),50)</f>
        <v>#VALUE!</v>
      </c>
      <c r="AA71" s="2" t="e">
        <f>Z71*U30</f>
        <v>#VALUE!</v>
      </c>
      <c r="AB71" s="27"/>
      <c r="AC71" s="28"/>
      <c r="AD71" s="28"/>
      <c r="AE71" s="28"/>
      <c r="AF71" s="28"/>
      <c r="AG71" s="28"/>
      <c r="AH71" s="28"/>
      <c r="AI71" s="28"/>
      <c r="AJ71" s="28"/>
      <c r="AK71" s="27"/>
    </row>
    <row r="72" spans="14:37" ht="13.5">
      <c r="N72" s="25"/>
      <c r="O72" s="25"/>
      <c r="P72" s="28"/>
      <c r="Q72" s="2" t="e">
        <f>Q66-SUM(Q67:Q71)</f>
        <v>#VALUE!</v>
      </c>
      <c r="R72" s="2" t="e">
        <f>Q72*V30</f>
        <v>#VALUE!</v>
      </c>
      <c r="S72" s="28"/>
      <c r="T72" s="2" t="e">
        <f>T66-SUM(T67:T71)</f>
        <v>#VALUE!</v>
      </c>
      <c r="U72" s="2" t="e">
        <f>T72*V30</f>
        <v>#VALUE!</v>
      </c>
      <c r="V72" s="28"/>
      <c r="W72" s="2" t="e">
        <f>W66-SUM(W67:W71)</f>
        <v>#VALUE!</v>
      </c>
      <c r="X72" s="2" t="e">
        <f>W72*V30</f>
        <v>#VALUE!</v>
      </c>
      <c r="Y72" s="28"/>
      <c r="Z72" s="2" t="e">
        <f>Z66-SUM(Z67:Z71)</f>
        <v>#VALUE!</v>
      </c>
      <c r="AA72" s="2" t="e">
        <f>Z72*V30</f>
        <v>#VALUE!</v>
      </c>
      <c r="AB72" s="27"/>
      <c r="AC72" s="28"/>
      <c r="AD72" s="28"/>
      <c r="AE72" s="28"/>
      <c r="AF72" s="28"/>
      <c r="AG72" s="28"/>
      <c r="AH72" s="28"/>
      <c r="AI72" s="28"/>
      <c r="AJ72" s="28"/>
      <c r="AK72" s="27"/>
    </row>
    <row r="73" spans="14:37" ht="14.25" thickBot="1">
      <c r="N73" s="25"/>
      <c r="O73" s="32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  <c r="AC73" s="28"/>
      <c r="AD73" s="28"/>
      <c r="AE73" s="28"/>
      <c r="AF73" s="28"/>
      <c r="AG73" s="28"/>
      <c r="AH73" s="28"/>
      <c r="AI73" s="28"/>
      <c r="AJ73" s="28"/>
      <c r="AK73" s="27"/>
    </row>
    <row r="74" spans="14:37" ht="13.5">
      <c r="N74" s="25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</row>
    <row r="75" spans="14:37" ht="14.25" thickBot="1">
      <c r="N75" s="25"/>
      <c r="O75" s="28"/>
      <c r="P75" s="127" t="s">
        <v>15</v>
      </c>
      <c r="Q75" s="127"/>
      <c r="R75" s="28"/>
      <c r="S75" s="36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</row>
    <row r="76" spans="14:37" ht="14.25" thickBot="1">
      <c r="N76" s="25"/>
      <c r="O76" s="28"/>
      <c r="P76" s="37">
        <f>IF(D9="","",D9)</f>
      </c>
      <c r="Q76" s="35" t="s">
        <v>1</v>
      </c>
      <c r="R76" s="128" t="s">
        <v>63</v>
      </c>
      <c r="S76" s="114" t="s">
        <v>64</v>
      </c>
      <c r="T76" s="116"/>
      <c r="U76" s="28"/>
      <c r="V76" s="39">
        <f>IF(D11="","",VALUE(MID(D11,1,1)))</f>
      </c>
      <c r="W76" s="28" t="s">
        <v>65</v>
      </c>
      <c r="X76" s="9"/>
      <c r="Y76" s="28"/>
      <c r="Z76" s="28"/>
      <c r="AA76" s="53"/>
      <c r="AB76" s="53"/>
      <c r="AC76" s="53"/>
      <c r="AD76" s="53"/>
      <c r="AE76" s="28"/>
      <c r="AF76" s="28"/>
      <c r="AG76" s="28"/>
      <c r="AH76" s="28"/>
      <c r="AI76" s="28"/>
      <c r="AJ76" s="28"/>
      <c r="AK76" s="27"/>
    </row>
    <row r="77" spans="14:37" ht="14.25" thickBot="1">
      <c r="N77" s="25"/>
      <c r="O77" s="28"/>
      <c r="P77" s="40"/>
      <c r="Q77" s="40"/>
      <c r="R77" s="129"/>
      <c r="S77" s="15" t="s">
        <v>3</v>
      </c>
      <c r="T77" s="38" t="s">
        <v>7</v>
      </c>
      <c r="U77" s="28"/>
      <c r="V77" s="39">
        <f>IF(D10="","",N1)</f>
      </c>
      <c r="W77" s="28" t="s">
        <v>66</v>
      </c>
      <c r="X77" s="9"/>
      <c r="Y77" s="28"/>
      <c r="Z77" s="28"/>
      <c r="AA77" s="53"/>
      <c r="AB77" s="53"/>
      <c r="AC77" s="53"/>
      <c r="AD77" s="53"/>
      <c r="AE77" s="28"/>
      <c r="AF77" s="28"/>
      <c r="AG77" s="28"/>
      <c r="AH77" s="28"/>
      <c r="AI77" s="28"/>
      <c r="AJ77" s="28"/>
      <c r="AK77" s="27"/>
    </row>
    <row r="78" spans="14:37" ht="14.25" thickBot="1">
      <c r="N78" s="25"/>
      <c r="O78" s="28"/>
      <c r="P78" s="40"/>
      <c r="Q78" s="40"/>
      <c r="R78" s="14" t="s">
        <v>67</v>
      </c>
      <c r="S78" s="42">
        <f>P59</f>
      </c>
      <c r="T78" s="42">
        <f>P42</f>
      </c>
      <c r="U78" s="28"/>
      <c r="V78" s="124">
        <f>IF(OR(D9="",V76="",V77=""),"","使用水量："&amp;D9&amp;"㎥ "&amp;"口径："&amp;D10&amp;" 使用月数："&amp;V76&amp;"ヶ月")</f>
      </c>
      <c r="W78" s="125"/>
      <c r="X78" s="125"/>
      <c r="Y78" s="126"/>
      <c r="Z78" s="43">
        <f>IF(V77&lt;=3,1,V77)</f>
      </c>
      <c r="AA78" s="53"/>
      <c r="AB78" s="53"/>
      <c r="AC78" s="53"/>
      <c r="AD78" s="53"/>
      <c r="AE78" s="28"/>
      <c r="AF78" s="28"/>
      <c r="AG78" s="28"/>
      <c r="AH78" s="28"/>
      <c r="AI78" s="28"/>
      <c r="AJ78" s="28"/>
      <c r="AK78" s="27"/>
    </row>
    <row r="79" spans="14:37" ht="14.25" thickBot="1">
      <c r="N79" s="25"/>
      <c r="O79" s="28"/>
      <c r="P79" s="40"/>
      <c r="Q79" s="40"/>
      <c r="R79" s="14" t="s">
        <v>68</v>
      </c>
      <c r="S79" s="42">
        <f>S78</f>
      </c>
      <c r="T79" s="42">
        <f>T78</f>
      </c>
      <c r="U79" s="28"/>
      <c r="V79" s="28"/>
      <c r="W79" s="28"/>
      <c r="X79" s="28"/>
      <c r="Y79" s="28"/>
      <c r="Z79" s="28"/>
      <c r="AA79" s="53"/>
      <c r="AB79" s="53"/>
      <c r="AC79" s="53"/>
      <c r="AD79" s="53"/>
      <c r="AE79" s="28"/>
      <c r="AF79" s="28"/>
      <c r="AG79" s="28"/>
      <c r="AH79" s="28"/>
      <c r="AI79" s="28"/>
      <c r="AJ79" s="28"/>
      <c r="AK79" s="27"/>
    </row>
    <row r="80" spans="14:37" ht="14.25" thickBot="1">
      <c r="N80" s="25"/>
      <c r="O80" s="28"/>
      <c r="P80" s="28"/>
      <c r="Q80" s="28"/>
      <c r="R80" s="14" t="s">
        <v>69</v>
      </c>
      <c r="S80" s="42">
        <f>S79</f>
      </c>
      <c r="T80" s="42">
        <f>T78</f>
      </c>
      <c r="U80" s="28"/>
      <c r="V80" s="44">
        <f>IF(OR(V76="",V77=""),"",INDEX(S78:T87,Z78,V76))</f>
      </c>
      <c r="W80" s="28" t="s">
        <v>99</v>
      </c>
      <c r="X80" s="28"/>
      <c r="Y80" s="28"/>
      <c r="Z80" s="28"/>
      <c r="AA80" s="53"/>
      <c r="AB80" s="53"/>
      <c r="AC80" s="53"/>
      <c r="AD80" s="53"/>
      <c r="AE80" s="28"/>
      <c r="AF80" s="28"/>
      <c r="AG80" s="28"/>
      <c r="AH80" s="28"/>
      <c r="AI80" s="28"/>
      <c r="AJ80" s="28"/>
      <c r="AK80" s="27"/>
    </row>
    <row r="81" spans="14:37" ht="13.5">
      <c r="N81" s="25"/>
      <c r="O81" s="28"/>
      <c r="P81" s="28"/>
      <c r="Q81" s="28"/>
      <c r="R81" s="14" t="s">
        <v>70</v>
      </c>
      <c r="S81" s="42">
        <f>S59</f>
      </c>
      <c r="T81" s="42">
        <f>U42</f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</row>
    <row r="82" spans="14:37" ht="13.5">
      <c r="N82" s="25"/>
      <c r="O82" s="28"/>
      <c r="P82" s="28"/>
      <c r="Q82" s="28"/>
      <c r="R82" s="14" t="s">
        <v>71</v>
      </c>
      <c r="S82" s="42">
        <f>V59</f>
      </c>
      <c r="T82" s="42">
        <f>Z42</f>
      </c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</row>
    <row r="83" spans="14:37" ht="13.5">
      <c r="N83" s="25"/>
      <c r="O83" s="28"/>
      <c r="P83" s="28"/>
      <c r="Q83" s="28"/>
      <c r="R83" s="14" t="s">
        <v>72</v>
      </c>
      <c r="S83" s="42">
        <f>Y59</f>
      </c>
      <c r="T83" s="42">
        <f>AE42</f>
      </c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</row>
    <row r="84" spans="14:37" ht="13.5">
      <c r="N84" s="25"/>
      <c r="O84" s="28"/>
      <c r="P84" s="28"/>
      <c r="Q84" s="28"/>
      <c r="R84" s="14" t="s">
        <v>73</v>
      </c>
      <c r="S84" s="42">
        <f>P67</f>
      </c>
      <c r="T84" s="42">
        <f>P50</f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</row>
    <row r="85" spans="14:37" ht="13.5">
      <c r="N85" s="25"/>
      <c r="O85" s="28"/>
      <c r="P85" s="28"/>
      <c r="Q85" s="28"/>
      <c r="R85" s="14" t="s">
        <v>74</v>
      </c>
      <c r="S85" s="42">
        <f>S67</f>
      </c>
      <c r="T85" s="42">
        <f>U50</f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</row>
    <row r="86" spans="14:37" ht="13.5">
      <c r="N86" s="25"/>
      <c r="O86" s="28"/>
      <c r="P86" s="28"/>
      <c r="Q86" s="28"/>
      <c r="R86" s="14" t="s">
        <v>75</v>
      </c>
      <c r="S86" s="42">
        <f>V67</f>
      </c>
      <c r="T86" s="42">
        <f>Z50</f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</row>
    <row r="87" spans="14:37" ht="13.5">
      <c r="N87" s="25"/>
      <c r="O87" s="28"/>
      <c r="P87" s="28"/>
      <c r="Q87" s="28"/>
      <c r="R87" s="14" t="s">
        <v>76</v>
      </c>
      <c r="S87" s="42">
        <f>Y67</f>
      </c>
      <c r="T87" s="42">
        <f>AE50</f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</row>
    <row r="88" spans="14:37" ht="14.25" thickBot="1">
      <c r="N88" s="32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4"/>
    </row>
    <row r="89" spans="23:37" ht="14.25" thickBot="1"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4:16" ht="14.25" thickBot="1">
      <c r="N90" s="119" t="s">
        <v>26</v>
      </c>
      <c r="O90" s="120"/>
      <c r="P90" s="121"/>
    </row>
    <row r="91" spans="14:27" ht="13.5">
      <c r="N91" s="19"/>
      <c r="O91" s="22"/>
      <c r="P91" s="22"/>
      <c r="Q91" s="22"/>
      <c r="R91" s="22"/>
      <c r="S91" s="22"/>
      <c r="T91" s="22"/>
      <c r="U91" s="22"/>
      <c r="V91" s="22"/>
      <c r="W91" s="51"/>
      <c r="X91" s="51"/>
      <c r="Y91" s="51"/>
      <c r="Z91" s="51"/>
      <c r="AA91" s="52"/>
    </row>
    <row r="92" spans="14:27" ht="14.25">
      <c r="N92" s="25"/>
      <c r="O92" s="53"/>
      <c r="P92" s="74" t="s">
        <v>110</v>
      </c>
      <c r="Q92" s="75"/>
      <c r="R92" s="53"/>
      <c r="S92" s="53"/>
      <c r="T92" s="53"/>
      <c r="U92" s="53"/>
      <c r="V92" s="53"/>
      <c r="W92" s="53" t="s">
        <v>77</v>
      </c>
      <c r="X92" s="53"/>
      <c r="Y92" s="53"/>
      <c r="Z92" s="53"/>
      <c r="AA92" s="55"/>
    </row>
    <row r="93" spans="14:27" ht="13.5">
      <c r="N93" s="25"/>
      <c r="O93" s="53"/>
      <c r="P93" s="137" t="s">
        <v>29</v>
      </c>
      <c r="Q93" s="130"/>
      <c r="R93" s="130" t="s">
        <v>78</v>
      </c>
      <c r="S93" s="134"/>
      <c r="T93" s="134"/>
      <c r="U93" s="134"/>
      <c r="V93" s="134"/>
      <c r="W93" s="134"/>
      <c r="X93" s="131"/>
      <c r="Y93" s="53"/>
      <c r="Z93" s="53"/>
      <c r="AA93" s="55"/>
    </row>
    <row r="94" spans="14:27" ht="13.5">
      <c r="N94" s="25"/>
      <c r="O94" s="53"/>
      <c r="P94" s="138" t="s">
        <v>111</v>
      </c>
      <c r="Q94" s="138"/>
      <c r="R94" s="86" t="s">
        <v>112</v>
      </c>
      <c r="S94" s="86" t="s">
        <v>113</v>
      </c>
      <c r="T94" s="86" t="s">
        <v>114</v>
      </c>
      <c r="U94" s="86" t="s">
        <v>79</v>
      </c>
      <c r="V94" s="86" t="s">
        <v>80</v>
      </c>
      <c r="W94" s="86" t="s">
        <v>81</v>
      </c>
      <c r="X94" s="86" t="s">
        <v>82</v>
      </c>
      <c r="Y94" s="53"/>
      <c r="Z94" s="53"/>
      <c r="AA94" s="55"/>
    </row>
    <row r="95" spans="14:27" ht="13.5">
      <c r="N95" s="25"/>
      <c r="O95" s="53"/>
      <c r="P95" s="141">
        <v>1296</v>
      </c>
      <c r="Q95" s="141"/>
      <c r="R95" s="105">
        <v>155.52</v>
      </c>
      <c r="S95" s="105">
        <v>187.92</v>
      </c>
      <c r="T95" s="105">
        <v>205.2</v>
      </c>
      <c r="U95" s="105">
        <v>226.8</v>
      </c>
      <c r="V95" s="105">
        <v>250.56</v>
      </c>
      <c r="W95" s="105">
        <v>272.16</v>
      </c>
      <c r="X95" s="105">
        <v>298.08</v>
      </c>
      <c r="Y95" s="53"/>
      <c r="Z95" s="53"/>
      <c r="AA95" s="55"/>
    </row>
    <row r="96" spans="14:27" ht="14.25" thickBot="1">
      <c r="N96" s="25"/>
      <c r="O96" s="46"/>
      <c r="P96" s="47"/>
      <c r="Q96" s="47"/>
      <c r="R96" s="48"/>
      <c r="S96" s="48"/>
      <c r="T96" s="47"/>
      <c r="U96" s="49"/>
      <c r="V96" s="47"/>
      <c r="W96" s="49"/>
      <c r="X96" s="53"/>
      <c r="Y96" s="53"/>
      <c r="Z96" s="53"/>
      <c r="AA96" s="55"/>
    </row>
    <row r="97" spans="14:27" ht="14.25" thickBot="1">
      <c r="N97" s="25"/>
      <c r="O97" s="53"/>
      <c r="P97" s="50" t="s">
        <v>7</v>
      </c>
      <c r="Q97" s="51"/>
      <c r="R97" s="51"/>
      <c r="S97" s="52"/>
      <c r="T97" s="53"/>
      <c r="U97" s="50" t="s">
        <v>3</v>
      </c>
      <c r="V97" s="52"/>
      <c r="W97" s="53"/>
      <c r="X97" s="53"/>
      <c r="Y97" s="41">
        <f>IF(D11="","",VALUE(MID(D11,1,1)))</f>
      </c>
      <c r="Z97" s="53" t="s">
        <v>65</v>
      </c>
      <c r="AA97" s="55"/>
    </row>
    <row r="98" spans="14:27" ht="14.25" thickBot="1">
      <c r="N98" s="25"/>
      <c r="O98" s="53"/>
      <c r="P98" s="87">
        <f>E19</f>
      </c>
      <c r="Q98" s="63"/>
      <c r="R98" s="88" t="e">
        <f>IF(R108="","",ROUNDDOWN(Q108,0)+ROUNDDOWN(S108,0))</f>
        <v>#VALUE!</v>
      </c>
      <c r="S98" s="64"/>
      <c r="T98" s="63"/>
      <c r="U98" s="87">
        <f>D9</f>
        <v>0</v>
      </c>
      <c r="V98" s="88">
        <f>IF(R111="","",ROUNDDOWN(V108,0))</f>
      </c>
      <c r="W98" s="53"/>
      <c r="X98" s="53"/>
      <c r="Y98" s="53" t="s">
        <v>101</v>
      </c>
      <c r="Z98" s="53"/>
      <c r="AA98" s="55"/>
    </row>
    <row r="99" spans="14:27" ht="14.25" thickBot="1">
      <c r="N99" s="25"/>
      <c r="O99" s="53"/>
      <c r="P99" s="89" t="e">
        <f>ROUNDUP(P98/2,0)</f>
        <v>#VALUE!</v>
      </c>
      <c r="Q99" s="90"/>
      <c r="R99" s="90" t="e">
        <f>P98-P99</f>
        <v>#VALUE!</v>
      </c>
      <c r="S99" s="64"/>
      <c r="T99" s="63"/>
      <c r="U99" s="65"/>
      <c r="V99" s="64"/>
      <c r="W99" s="53"/>
      <c r="X99" s="53"/>
      <c r="Y99" s="54">
        <f>IF(Y97=2,R98,IF(Y97=1,V98,""))</f>
      </c>
      <c r="Z99" s="53" t="s">
        <v>102</v>
      </c>
      <c r="AA99" s="55"/>
    </row>
    <row r="100" spans="14:27" ht="14.25" thickBot="1">
      <c r="N100" s="25"/>
      <c r="O100" s="53"/>
      <c r="P100" s="65" t="e">
        <f>IF(P99&lt;=8,P99,8)</f>
        <v>#VALUE!</v>
      </c>
      <c r="Q100" s="91" t="e">
        <f>IF(P99="",0,P95)</f>
        <v>#VALUE!</v>
      </c>
      <c r="R100" s="63" t="e">
        <f>IF(R99&lt;=8,R99,8)</f>
        <v>#VALUE!</v>
      </c>
      <c r="S100" s="92" t="e">
        <f>IF(R99="",0,P95)</f>
        <v>#VALUE!</v>
      </c>
      <c r="T100" s="63"/>
      <c r="U100" s="65">
        <f>IF(U98="","",IF(U98&lt;=8,U98,8))</f>
        <v>0</v>
      </c>
      <c r="V100" s="92">
        <f>IF(U100="","",P95)</f>
        <v>1296</v>
      </c>
      <c r="W100" s="56"/>
      <c r="X100" s="53"/>
      <c r="Y100" s="53" t="s">
        <v>100</v>
      </c>
      <c r="Z100" s="53"/>
      <c r="AA100" s="55"/>
    </row>
    <row r="101" spans="14:27" ht="14.25" thickBot="1">
      <c r="N101" s="25"/>
      <c r="O101" s="53"/>
      <c r="P101" s="65" t="e">
        <f>IF((P99-P100)&lt;=8,P99-P100,8)</f>
        <v>#VALUE!</v>
      </c>
      <c r="Q101" s="66" t="e">
        <f>P101*R95</f>
        <v>#VALUE!</v>
      </c>
      <c r="R101" s="63" t="e">
        <f>IF((R99-R100)&lt;=8,R99-R100,8)</f>
        <v>#VALUE!</v>
      </c>
      <c r="S101" s="67" t="e">
        <f>R101*R95</f>
        <v>#VALUE!</v>
      </c>
      <c r="T101" s="63"/>
      <c r="U101" s="65">
        <f>IF((U98-U100)&lt;=8,U98-U100,8)</f>
        <v>0</v>
      </c>
      <c r="V101" s="64">
        <f>U101*R95</f>
        <v>0</v>
      </c>
      <c r="W101" s="53"/>
      <c r="X101" s="53"/>
      <c r="Y101" s="41">
        <f>IF(OR(D13=S1,D13=""),"",R1)</f>
      </c>
      <c r="Z101" s="53" t="s">
        <v>83</v>
      </c>
      <c r="AA101" s="55"/>
    </row>
    <row r="102" spans="14:27" ht="14.25" thickBot="1">
      <c r="N102" s="25"/>
      <c r="O102" s="53"/>
      <c r="P102" s="65" t="e">
        <f>IF((P99-SUM(P100:P101))&lt;=9,P99-SUM(P100:P101),9)</f>
        <v>#VALUE!</v>
      </c>
      <c r="Q102" s="66" t="e">
        <f>P102*S95</f>
        <v>#VALUE!</v>
      </c>
      <c r="R102" s="63" t="e">
        <f>IF((R99-SUM(R100:R101))&lt;=9,R99-SUM(R100:R101),9)</f>
        <v>#VALUE!</v>
      </c>
      <c r="S102" s="67" t="e">
        <f>R102*S95</f>
        <v>#VALUE!</v>
      </c>
      <c r="T102" s="63"/>
      <c r="U102" s="65">
        <f>IF(U98-SUM(U100:U101)&lt;=9,U98-SUM(U100:U101),9)</f>
        <v>0</v>
      </c>
      <c r="V102" s="64">
        <f>U102*S95</f>
        <v>0</v>
      </c>
      <c r="W102" s="56"/>
      <c r="X102" s="53"/>
      <c r="Y102" s="57">
        <f>IF(OR(Y97="",Y101=""),"",INDEX(R118:S124,Y101,Y97))</f>
      </c>
      <c r="Z102" s="53" t="s">
        <v>102</v>
      </c>
      <c r="AA102" s="55"/>
    </row>
    <row r="103" spans="14:27" ht="14.25" thickBot="1">
      <c r="N103" s="25"/>
      <c r="O103" s="53"/>
      <c r="P103" s="65" t="e">
        <f>IF(P99-SUM(P100:P102)&lt;=25,P99-SUM(P100:P102),25)</f>
        <v>#VALUE!</v>
      </c>
      <c r="Q103" s="66" t="e">
        <f>P103*T95</f>
        <v>#VALUE!</v>
      </c>
      <c r="R103" s="63" t="e">
        <f>IF(R99-SUM(R100:R102)&lt;=25,R99-SUM(R100:R102),25)</f>
        <v>#VALUE!</v>
      </c>
      <c r="S103" s="67" t="e">
        <f>R103*T95</f>
        <v>#VALUE!</v>
      </c>
      <c r="T103" s="63"/>
      <c r="U103" s="65">
        <f>IF(U98-SUM(U100:U102)&lt;=25,U98-SUM(U100:U102),25)</f>
        <v>0</v>
      </c>
      <c r="V103" s="64">
        <f>U103*T95</f>
        <v>0</v>
      </c>
      <c r="W103" s="53"/>
      <c r="X103" s="53"/>
      <c r="Y103" s="53"/>
      <c r="Z103" s="53"/>
      <c r="AA103" s="55"/>
    </row>
    <row r="104" spans="14:27" ht="14.25" thickBot="1">
      <c r="N104" s="25"/>
      <c r="O104" s="53"/>
      <c r="P104" s="65" t="e">
        <f>IF(P99-SUM(P100:P103)&lt;=50,P99-SUM(P100:P103),50)</f>
        <v>#VALUE!</v>
      </c>
      <c r="Q104" s="63" t="e">
        <f>P104*U95</f>
        <v>#VALUE!</v>
      </c>
      <c r="R104" s="63" t="e">
        <f>IF(R99-SUM(R100:R103)&lt;=50,R99-SUM(R100:R103),50)</f>
        <v>#VALUE!</v>
      </c>
      <c r="S104" s="64" t="e">
        <f>R104*U95</f>
        <v>#VALUE!</v>
      </c>
      <c r="T104" s="63"/>
      <c r="U104" s="65">
        <f>IF(U98-SUM(U100:U103)&lt;=50,U98-SUM(U100:U103),50)</f>
        <v>0</v>
      </c>
      <c r="V104" s="64">
        <f>U104*U95</f>
        <v>0</v>
      </c>
      <c r="W104" s="53"/>
      <c r="X104" s="53"/>
      <c r="Y104" s="93">
        <f>IF(D13="従量制",Y99,Y102)</f>
      </c>
      <c r="Z104" s="53" t="s">
        <v>99</v>
      </c>
      <c r="AA104" s="55"/>
    </row>
    <row r="105" spans="14:27" ht="13.5">
      <c r="N105" s="25"/>
      <c r="O105" s="53"/>
      <c r="P105" s="65" t="e">
        <f>IF(P99-SUM(P100:P104)&lt;=100,P99-SUM(P100:P104),100)</f>
        <v>#VALUE!</v>
      </c>
      <c r="Q105" s="63" t="e">
        <f>P105*V95</f>
        <v>#VALUE!</v>
      </c>
      <c r="R105" s="63" t="e">
        <f>IF(R99-SUM(R100:R104)&lt;=100,R99-SUM(R100:R104),100)</f>
        <v>#VALUE!</v>
      </c>
      <c r="S105" s="64" t="e">
        <f>R105*V95</f>
        <v>#VALUE!</v>
      </c>
      <c r="T105" s="63"/>
      <c r="U105" s="65">
        <f>IF(U98-SUM(U100:U104)&lt;=100,U98-SUM(U100:U104),100)</f>
        <v>0</v>
      </c>
      <c r="V105" s="64">
        <f>U105*V95</f>
        <v>0</v>
      </c>
      <c r="W105" s="53"/>
      <c r="X105" s="53"/>
      <c r="Y105" s="53"/>
      <c r="AA105" s="55"/>
    </row>
    <row r="106" spans="14:27" ht="13.5">
      <c r="N106" s="25"/>
      <c r="O106" s="53"/>
      <c r="P106" s="65" t="e">
        <f>IF(P99-SUM(P100:P105)&lt;=300,P99-SUM(P100:P105),300)</f>
        <v>#VALUE!</v>
      </c>
      <c r="Q106" s="63" t="e">
        <f>P106*W95</f>
        <v>#VALUE!</v>
      </c>
      <c r="R106" s="63" t="e">
        <f>IF(R99-SUM(R100:R105)&lt;=300,R99-SUM(R100:R105),300)</f>
        <v>#VALUE!</v>
      </c>
      <c r="S106" s="64" t="e">
        <f>R106*W95</f>
        <v>#VALUE!</v>
      </c>
      <c r="T106" s="63"/>
      <c r="U106" s="65">
        <f>IF(U98-SUM(U100:U105)&lt;=300,U98-SUM(U100:U105),300)</f>
        <v>0</v>
      </c>
      <c r="V106" s="64">
        <f>U106*W95</f>
        <v>0</v>
      </c>
      <c r="W106" s="53"/>
      <c r="X106" s="53"/>
      <c r="Y106" s="53"/>
      <c r="Z106" s="53"/>
      <c r="AA106" s="55"/>
    </row>
    <row r="107" spans="14:27" ht="13.5">
      <c r="N107" s="25"/>
      <c r="O107" s="53"/>
      <c r="P107" s="68" t="e">
        <f>P99-SUM(P100:P106)</f>
        <v>#VALUE!</v>
      </c>
      <c r="Q107" s="69" t="e">
        <f>P107*X95</f>
        <v>#VALUE!</v>
      </c>
      <c r="R107" s="69" t="e">
        <f>R99-SUM(R100:R106)</f>
        <v>#VALUE!</v>
      </c>
      <c r="S107" s="70" t="e">
        <f>R107*X95</f>
        <v>#VALUE!</v>
      </c>
      <c r="T107" s="63"/>
      <c r="U107" s="68">
        <f>U98-SUM(U100:U106)</f>
        <v>0</v>
      </c>
      <c r="V107" s="70">
        <f>U107*X95</f>
        <v>0</v>
      </c>
      <c r="W107" s="53"/>
      <c r="X107" s="53"/>
      <c r="Y107" s="53"/>
      <c r="Z107" s="53"/>
      <c r="AA107" s="55"/>
    </row>
    <row r="108" spans="14:27" ht="14.25" thickBot="1">
      <c r="N108" s="25"/>
      <c r="O108" s="53"/>
      <c r="P108" s="71" t="e">
        <f>SUM(P100:P107)</f>
        <v>#VALUE!</v>
      </c>
      <c r="Q108" s="94" t="e">
        <f>SUM(Q100:Q107)</f>
        <v>#VALUE!</v>
      </c>
      <c r="R108" s="72" t="e">
        <f>SUM(R100:R107)</f>
        <v>#VALUE!</v>
      </c>
      <c r="S108" s="73" t="e">
        <f>SUM(S100:S107)</f>
        <v>#VALUE!</v>
      </c>
      <c r="T108" s="76"/>
      <c r="U108" s="71">
        <f>SUM(U100:U107)</f>
        <v>0</v>
      </c>
      <c r="V108" s="73">
        <f>SUM(V100:V107)</f>
        <v>1296</v>
      </c>
      <c r="W108" s="53"/>
      <c r="X108" s="53"/>
      <c r="Y108" s="53">
        <f>IF(D14="",D9,D14)</f>
        <v>0</v>
      </c>
      <c r="Z108" s="53"/>
      <c r="AA108" s="55"/>
    </row>
    <row r="109" spans="14:27" ht="13.5">
      <c r="N109" s="25"/>
      <c r="O109" s="53"/>
      <c r="Q109" s="53"/>
      <c r="R109" s="76"/>
      <c r="S109" s="53"/>
      <c r="T109" s="76"/>
      <c r="U109" s="53"/>
      <c r="V109" s="53"/>
      <c r="W109" s="53"/>
      <c r="X109" s="53"/>
      <c r="Y109" s="53"/>
      <c r="Z109" s="53"/>
      <c r="AA109" s="55"/>
    </row>
    <row r="110" spans="14:27" ht="14.25" customHeight="1" thickBot="1">
      <c r="N110" s="25"/>
      <c r="O110" s="53"/>
      <c r="P110" s="77" t="s">
        <v>103</v>
      </c>
      <c r="W110" s="53"/>
      <c r="X110" s="53"/>
      <c r="Y110" s="53"/>
      <c r="Z110" s="53"/>
      <c r="AA110" s="55"/>
    </row>
    <row r="111" spans="14:27" ht="14.25" customHeight="1" thickBot="1">
      <c r="N111" s="25"/>
      <c r="O111" s="53"/>
      <c r="P111" s="139" t="s">
        <v>84</v>
      </c>
      <c r="Q111" s="133"/>
      <c r="R111" s="58">
        <f>IF(D9="","",D9)</f>
      </c>
      <c r="S111" s="132" t="s">
        <v>85</v>
      </c>
      <c r="T111" s="133"/>
      <c r="U111" s="59">
        <f>V98</f>
      </c>
      <c r="V111" s="28" t="s">
        <v>86</v>
      </c>
      <c r="W111" s="53"/>
      <c r="X111" s="53"/>
      <c r="Y111" s="53"/>
      <c r="Z111" s="53"/>
      <c r="AA111" s="55"/>
    </row>
    <row r="112" spans="14:27" ht="14.25" customHeight="1" thickBot="1">
      <c r="N112" s="25"/>
      <c r="O112" s="53"/>
      <c r="P112" s="139" t="s">
        <v>87</v>
      </c>
      <c r="Q112" s="133"/>
      <c r="R112" s="60">
        <f>R111</f>
      </c>
      <c r="S112" s="132" t="s">
        <v>85</v>
      </c>
      <c r="T112" s="133"/>
      <c r="U112" s="61" t="e">
        <f>R98</f>
        <v>#VALUE!</v>
      </c>
      <c r="V112" s="28" t="s">
        <v>86</v>
      </c>
      <c r="W112" s="53"/>
      <c r="X112" s="53"/>
      <c r="Y112" s="53"/>
      <c r="Z112" s="53"/>
      <c r="AA112" s="55"/>
    </row>
    <row r="113" spans="14:27" ht="13.5">
      <c r="N113" s="25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5"/>
    </row>
    <row r="114" spans="14:27" ht="13.5">
      <c r="N114" s="25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5"/>
    </row>
    <row r="115" spans="14:27" ht="14.25">
      <c r="N115" s="25"/>
      <c r="O115" s="53"/>
      <c r="P115" s="74" t="s">
        <v>88</v>
      </c>
      <c r="Q115" s="75"/>
      <c r="R115" s="53"/>
      <c r="S115" s="53"/>
      <c r="T115" s="53"/>
      <c r="U115" s="53"/>
      <c r="V115" s="53"/>
      <c r="W115" s="53"/>
      <c r="X115" s="53"/>
      <c r="Y115" s="53"/>
      <c r="Z115" s="53"/>
      <c r="AA115" s="55"/>
    </row>
    <row r="116" spans="14:27" ht="13.5">
      <c r="N116" s="25"/>
      <c r="O116" s="53"/>
      <c r="P116" s="142" t="s">
        <v>89</v>
      </c>
      <c r="Q116" s="143"/>
      <c r="R116" s="130" t="s">
        <v>90</v>
      </c>
      <c r="S116" s="131"/>
      <c r="T116" s="53"/>
      <c r="U116" s="53"/>
      <c r="V116" s="53"/>
      <c r="W116" s="53"/>
      <c r="X116" s="53"/>
      <c r="Y116" s="53"/>
      <c r="Z116" s="53"/>
      <c r="AA116" s="55"/>
    </row>
    <row r="117" spans="14:27" ht="13.5">
      <c r="N117" s="25"/>
      <c r="O117" s="53"/>
      <c r="P117" s="144"/>
      <c r="Q117" s="145"/>
      <c r="R117" s="45" t="s">
        <v>115</v>
      </c>
      <c r="S117" s="45" t="s">
        <v>116</v>
      </c>
      <c r="T117" s="53"/>
      <c r="U117" s="53"/>
      <c r="V117" s="53"/>
      <c r="W117" s="53"/>
      <c r="X117" s="53"/>
      <c r="Y117" s="53"/>
      <c r="Z117" s="53"/>
      <c r="AA117" s="55"/>
    </row>
    <row r="118" spans="14:27" ht="13.5">
      <c r="N118" s="25"/>
      <c r="O118" s="53"/>
      <c r="P118" s="135" t="s">
        <v>91</v>
      </c>
      <c r="Q118" s="136"/>
      <c r="R118" s="62">
        <v>1950</v>
      </c>
      <c r="S118" s="62">
        <f aca="true" t="shared" si="0" ref="S118:S124">R118*2</f>
        <v>3900</v>
      </c>
      <c r="T118" s="53"/>
      <c r="U118" s="53"/>
      <c r="V118" s="53"/>
      <c r="W118" s="53"/>
      <c r="X118" s="53"/>
      <c r="Y118" s="53"/>
      <c r="Z118" s="53"/>
      <c r="AA118" s="55"/>
    </row>
    <row r="119" spans="14:27" ht="13.5">
      <c r="N119" s="25"/>
      <c r="O119" s="53"/>
      <c r="P119" s="135" t="s">
        <v>92</v>
      </c>
      <c r="Q119" s="136"/>
      <c r="R119" s="62">
        <v>3106</v>
      </c>
      <c r="S119" s="62">
        <f t="shared" si="0"/>
        <v>6212</v>
      </c>
      <c r="T119" s="53"/>
      <c r="U119" s="53"/>
      <c r="V119" s="53"/>
      <c r="W119" s="53"/>
      <c r="X119" s="53"/>
      <c r="Y119" s="53"/>
      <c r="Z119" s="53"/>
      <c r="AA119" s="55"/>
    </row>
    <row r="120" spans="14:27" ht="13.5">
      <c r="N120" s="25"/>
      <c r="O120" s="53"/>
      <c r="P120" s="135" t="s">
        <v>93</v>
      </c>
      <c r="Q120" s="136"/>
      <c r="R120" s="62">
        <v>4262</v>
      </c>
      <c r="S120" s="62">
        <f t="shared" si="0"/>
        <v>8524</v>
      </c>
      <c r="T120" s="53"/>
      <c r="U120" s="53"/>
      <c r="V120" s="53"/>
      <c r="W120" s="53"/>
      <c r="X120" s="53"/>
      <c r="Y120" s="53"/>
      <c r="Z120" s="53"/>
      <c r="AA120" s="55"/>
    </row>
    <row r="121" spans="14:27" ht="13.5">
      <c r="N121" s="25"/>
      <c r="O121" s="53"/>
      <c r="P121" s="135" t="s">
        <v>94</v>
      </c>
      <c r="Q121" s="136"/>
      <c r="R121" s="62">
        <v>5418</v>
      </c>
      <c r="S121" s="62">
        <f t="shared" si="0"/>
        <v>10836</v>
      </c>
      <c r="T121" s="53"/>
      <c r="U121" s="53"/>
      <c r="V121" s="53"/>
      <c r="W121" s="53"/>
      <c r="X121" s="53"/>
      <c r="Y121" s="53"/>
      <c r="Z121" s="53"/>
      <c r="AA121" s="55"/>
    </row>
    <row r="122" spans="14:27" ht="13.5">
      <c r="N122" s="25"/>
      <c r="O122" s="53"/>
      <c r="P122" s="135" t="s">
        <v>95</v>
      </c>
      <c r="Q122" s="136"/>
      <c r="R122" s="62">
        <v>6574</v>
      </c>
      <c r="S122" s="62">
        <f t="shared" si="0"/>
        <v>13148</v>
      </c>
      <c r="T122" s="53"/>
      <c r="U122" s="53"/>
      <c r="V122" s="53"/>
      <c r="W122" s="53"/>
      <c r="X122" s="53"/>
      <c r="Y122" s="53"/>
      <c r="Z122" s="53"/>
      <c r="AA122" s="55"/>
    </row>
    <row r="123" spans="14:27" ht="13.5">
      <c r="N123" s="25"/>
      <c r="O123" s="53"/>
      <c r="P123" s="135" t="s">
        <v>96</v>
      </c>
      <c r="Q123" s="136"/>
      <c r="R123" s="62">
        <v>7730</v>
      </c>
      <c r="S123" s="62">
        <f t="shared" si="0"/>
        <v>15460</v>
      </c>
      <c r="T123" s="53"/>
      <c r="U123" s="53"/>
      <c r="V123" s="53"/>
      <c r="W123" s="53"/>
      <c r="X123" s="53"/>
      <c r="Y123" s="53"/>
      <c r="Z123" s="53"/>
      <c r="AA123" s="55"/>
    </row>
    <row r="124" spans="14:27" ht="13.5">
      <c r="N124" s="25"/>
      <c r="O124" s="53"/>
      <c r="P124" s="135" t="s">
        <v>97</v>
      </c>
      <c r="Q124" s="136"/>
      <c r="R124" s="62">
        <v>8886</v>
      </c>
      <c r="S124" s="62">
        <f t="shared" si="0"/>
        <v>17772</v>
      </c>
      <c r="T124" s="53"/>
      <c r="U124" s="53"/>
      <c r="V124" s="53"/>
      <c r="W124" s="53"/>
      <c r="X124" s="53"/>
      <c r="Y124" s="53"/>
      <c r="Z124" s="53"/>
      <c r="AA124" s="55"/>
    </row>
    <row r="125" spans="14:27" ht="14.25" thickBot="1">
      <c r="N125" s="32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9"/>
    </row>
    <row r="126" spans="15:22" ht="13.5">
      <c r="O126" s="1"/>
      <c r="P126" s="1"/>
      <c r="Q126" s="1"/>
      <c r="R126" s="1"/>
      <c r="S126" s="1"/>
      <c r="T126" s="1"/>
      <c r="U126" s="1"/>
      <c r="V126" s="1"/>
    </row>
    <row r="127" spans="15:22" ht="13.5">
      <c r="O127" s="1"/>
      <c r="P127" s="1"/>
      <c r="Q127" s="1"/>
      <c r="R127" s="1"/>
      <c r="S127" s="1"/>
      <c r="T127" s="1"/>
      <c r="U127" s="1"/>
      <c r="V127" s="1"/>
    </row>
  </sheetData>
  <sheetProtection password="C794" sheet="1"/>
  <mergeCells count="54">
    <mergeCell ref="B13:C13"/>
    <mergeCell ref="O19:R19"/>
    <mergeCell ref="O21:Q21"/>
    <mergeCell ref="B20:D20"/>
    <mergeCell ref="B18:D18"/>
    <mergeCell ref="B17:E17"/>
    <mergeCell ref="B19:C19"/>
    <mergeCell ref="B14:C14"/>
    <mergeCell ref="P123:Q123"/>
    <mergeCell ref="P124:Q124"/>
    <mergeCell ref="B21:D21"/>
    <mergeCell ref="P119:Q119"/>
    <mergeCell ref="P120:Q120"/>
    <mergeCell ref="P121:Q121"/>
    <mergeCell ref="P122:Q122"/>
    <mergeCell ref="P95:Q95"/>
    <mergeCell ref="P116:Q117"/>
    <mergeCell ref="P28:P29"/>
    <mergeCell ref="N90:P90"/>
    <mergeCell ref="R116:S116"/>
    <mergeCell ref="S111:T111"/>
    <mergeCell ref="R93:X93"/>
    <mergeCell ref="P118:Q118"/>
    <mergeCell ref="P93:Q93"/>
    <mergeCell ref="P94:Q94"/>
    <mergeCell ref="P111:Q111"/>
    <mergeCell ref="P112:Q112"/>
    <mergeCell ref="S112:T112"/>
    <mergeCell ref="V78:Y78"/>
    <mergeCell ref="R33:R39"/>
    <mergeCell ref="P75:Q75"/>
    <mergeCell ref="R76:R77"/>
    <mergeCell ref="S76:T76"/>
    <mergeCell ref="S33:S39"/>
    <mergeCell ref="U30:U39"/>
    <mergeCell ref="T33:T39"/>
    <mergeCell ref="R28:V28"/>
    <mergeCell ref="D13:E13"/>
    <mergeCell ref="N25:P25"/>
    <mergeCell ref="V30:V39"/>
    <mergeCell ref="T30:T32"/>
    <mergeCell ref="R30:R32"/>
    <mergeCell ref="D14:E14"/>
    <mergeCell ref="G13:I15"/>
    <mergeCell ref="B9:C9"/>
    <mergeCell ref="B10:C10"/>
    <mergeCell ref="B11:C11"/>
    <mergeCell ref="B12:C12"/>
    <mergeCell ref="Q30:Q32"/>
    <mergeCell ref="S30:S32"/>
    <mergeCell ref="D9:E9"/>
    <mergeCell ref="D10:E10"/>
    <mergeCell ref="D11:E11"/>
    <mergeCell ref="D12:E12"/>
  </mergeCells>
  <dataValidations count="6">
    <dataValidation type="list" allowBlank="1" showInputMessage="1" showErrorMessage="1" sqref="D11">
      <formula1>$P$1:$P$2</formula1>
    </dataValidation>
    <dataValidation type="list" allowBlank="1" showInputMessage="1" showErrorMessage="1" sqref="D12">
      <formula1>$Q$1:$Q$2</formula1>
    </dataValidation>
    <dataValidation type="whole" operator="greaterThanOrEqual" allowBlank="1" showInputMessage="1" showErrorMessage="1" errorTitle="使用水量エラー" error="使用水量の入力値が不正です。&#10;小数点以下は入力しないでください。" imeMode="off" sqref="D9 E19 D14">
      <formula1>0</formula1>
    </dataValidation>
    <dataValidation allowBlank="1" showInputMessage="1" showErrorMessage="1" imeMode="off" sqref="P76 R112"/>
    <dataValidation type="list" allowBlank="1" showInputMessage="1" showErrorMessage="1" sqref="D10:E10">
      <formula1>$O$1:$O$10</formula1>
    </dataValidation>
    <dataValidation type="list" allowBlank="1" showInputMessage="1" showErrorMessage="1" sqref="D13:E13">
      <formula1>$S$1:$S$8</formula1>
    </dataValidation>
  </dataValidations>
  <printOptions/>
  <pageMargins left="0.4724409448818898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IZ477</dc:creator>
  <cp:keywords/>
  <dc:description/>
  <cp:lastModifiedBy>出雲市水道局</cp:lastModifiedBy>
  <cp:lastPrinted>2014-04-24T02:23:37Z</cp:lastPrinted>
  <dcterms:created xsi:type="dcterms:W3CDTF">2006-10-25T01:57:36Z</dcterms:created>
  <dcterms:modified xsi:type="dcterms:W3CDTF">2014-04-25T07:10:32Z</dcterms:modified>
  <cp:category/>
  <cp:version/>
  <cp:contentType/>
  <cp:contentStatus/>
</cp:coreProperties>
</file>